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6\BOOK DE PROJETOS\PROJETOS PARA SÃO PAULO\CÁLCULOS\"/>
    </mc:Choice>
  </mc:AlternateContent>
  <xr:revisionPtr revIDLastSave="0" documentId="13_ncr:1_{E0D7F827-9DCF-4333-B03A-65C42DAFEECC}" xr6:coauthVersionLast="47" xr6:coauthVersionMax="47" xr10:uidLastSave="{00000000-0000-0000-0000-000000000000}"/>
  <bookViews>
    <workbookView xWindow="-120" yWindow="-120" windowWidth="29040" windowHeight="15720" tabRatio="795" firstSheet="3" activeTab="3" xr2:uid="{00000000-000D-0000-FFFF-FFFF00000000}"/>
  </bookViews>
  <sheets>
    <sheet name="AUD % SETEMBRO" sheetId="24" state="hidden" r:id="rId1"/>
    <sheet name="GRADE OUT 25" sheetId="22" state="hidden" r:id="rId2"/>
    <sheet name="LISTA" sheetId="25" state="hidden" r:id="rId3"/>
    <sheet name="GO" sheetId="42" r:id="rId4"/>
    <sheet name="MTP GO" sheetId="4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3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3">[3]!________________________p1</definedName>
    <definedName name="____________________________________________R">[3]!________________________p1</definedName>
    <definedName name="____________________________________________rr2" localSheetId="3">[3]!________________________p1</definedName>
    <definedName name="____________________________________________rr2">[3]!________________________p1</definedName>
    <definedName name="___________________________________________alt2" localSheetId="3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3">[3]!_______________________p1</definedName>
    <definedName name="___________________________________________R">[3]!_______________________p1</definedName>
    <definedName name="___________________________________________rr2" localSheetId="3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3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3">[3]!_______________________p1</definedName>
    <definedName name="________________________________________R">[3]!_______________________p1</definedName>
    <definedName name="________________________________________rr2" localSheetId="3">[3]!_______________________p1</definedName>
    <definedName name="________________________________________rr2">[3]!_______________________p1</definedName>
    <definedName name="_______________________________________alt2" localSheetId="3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3">[3]!______________________p1</definedName>
    <definedName name="_______________________________________R">[3]!______________________p1</definedName>
    <definedName name="_______________________________________rr2" localSheetId="3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3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3">[3]!_____________________p1</definedName>
    <definedName name="_____________________________________R">[3]!_____________________p1</definedName>
    <definedName name="_____________________________________rr2" localSheetId="3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3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3">[3]!____________________p1</definedName>
    <definedName name="____________________________________R">[3]!____________________p1</definedName>
    <definedName name="____________________________________rr2" localSheetId="3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3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3">[3]!____p1</definedName>
    <definedName name="___________________________________R">[3]!____p1</definedName>
    <definedName name="___________________________________rr2" localSheetId="3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3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3">[3]!__p1</definedName>
    <definedName name="__________________________________R">[3]!__p1</definedName>
    <definedName name="__________________________________rr2" localSheetId="3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3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3">[3]!______________________p1</definedName>
    <definedName name="_________________________________R">[3]!______________________p1</definedName>
    <definedName name="_________________________________rr2" localSheetId="3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3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3">[5]!________________________p1</definedName>
    <definedName name="________________________________R">[5]!________________________p1</definedName>
    <definedName name="________________________________rr2" localSheetId="3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3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3">[5]!_______________________p1</definedName>
    <definedName name="_______________________________R">[5]!_______________________p1</definedName>
    <definedName name="_______________________________rr2" localSheetId="3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3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3">[5]!_____________________p1</definedName>
    <definedName name="______________________________R">[5]!_____________________p1</definedName>
    <definedName name="______________________________rr2" localSheetId="3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3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3">[3]!___p1</definedName>
    <definedName name="_____________________________R">[3]!___p1</definedName>
    <definedName name="_____________________________rr2" localSheetId="3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3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3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3">[5]!____________________p1</definedName>
    <definedName name="____________________________R">[5]!____________________p1</definedName>
    <definedName name="____________________________rr2" localSheetId="3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3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3">[5]!__________________p1</definedName>
    <definedName name="___________________________R">[5]!__________________p1</definedName>
    <definedName name="___________________________rr2" localSheetId="3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3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3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3">[5]!__________________p1</definedName>
    <definedName name="__________________________R">[5]!__________________p1</definedName>
    <definedName name="__________________________rr2" localSheetId="3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3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3">[5]!__________p1</definedName>
    <definedName name="_________________________R">[5]!__________p1</definedName>
    <definedName name="_________________________rr2" localSheetId="3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3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3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3">[5]!______________________p1</definedName>
    <definedName name="________________________R">[5]!______________________p1</definedName>
    <definedName name="________________________rr2" localSheetId="3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3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3">[5]!_________p1</definedName>
    <definedName name="_______________________R">[5]!_________p1</definedName>
    <definedName name="_______________________rr2" localSheetId="3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3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3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3">[5]!_________________p1</definedName>
    <definedName name="______________________R">[5]!_________________p1</definedName>
    <definedName name="______________________rr2" localSheetId="3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3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3">[5]!________p1</definedName>
    <definedName name="_____________________R">[5]!________p1</definedName>
    <definedName name="_____________________rr2" localSheetId="3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3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3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3">[5]!________________p1</definedName>
    <definedName name="____________________R">[5]!________________p1</definedName>
    <definedName name="____________________Rd30">#REF!</definedName>
    <definedName name="____________________rr2" localSheetId="3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3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3">[5]!_______p1</definedName>
    <definedName name="___________________R">[5]!_______p1</definedName>
    <definedName name="___________________Rd30">#REF!</definedName>
    <definedName name="___________________rr2" localSheetId="3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3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3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3">[5]!_____________p1</definedName>
    <definedName name="__________________R">[5]!_____________p1</definedName>
    <definedName name="__________________Rd30">#REF!</definedName>
    <definedName name="__________________rr2" localSheetId="3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3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3">[5]!______p1</definedName>
    <definedName name="_________________R">[5]!______p1</definedName>
    <definedName name="_________________Rd30">#REF!</definedName>
    <definedName name="_________________rr2" localSheetId="3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3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3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3">[5]!_______________p1</definedName>
    <definedName name="________________R">[5]!_______________p1</definedName>
    <definedName name="________________Rd30">#REF!</definedName>
    <definedName name="________________rr2" localSheetId="3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3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3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3">[5]!_____p1</definedName>
    <definedName name="_______________R">[5]!_____p1</definedName>
    <definedName name="_______________Rd30">#REF!</definedName>
    <definedName name="_______________rr2" localSheetId="3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3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3">[5]!____________p1</definedName>
    <definedName name="______________R">[5]!____________p1</definedName>
    <definedName name="______________Rd30">#REF!</definedName>
    <definedName name="______________rr2" localSheetId="3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3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3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3">[5]!_____p1</definedName>
    <definedName name="_____________R">[5]!_____p1</definedName>
    <definedName name="_____________Rd30">#REF!</definedName>
    <definedName name="_____________rr2" localSheetId="3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3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3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3">[5]!___________________p1</definedName>
    <definedName name="____________R">[5]!___________________p1</definedName>
    <definedName name="____________Rd30">#REF!</definedName>
    <definedName name="____________rr2" localSheetId="3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3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3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3">[5]!_____p1</definedName>
    <definedName name="___________R">[5]!_____p1</definedName>
    <definedName name="___________Rd30">#REF!</definedName>
    <definedName name="___________rr2" localSheetId="3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3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3">[5]!______________p1</definedName>
    <definedName name="__________R">[5]!______________p1</definedName>
    <definedName name="__________Rd30">#REF!</definedName>
    <definedName name="__________rr2" localSheetId="3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3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3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3">[5]!_____p1</definedName>
    <definedName name="_________R">[5]!_____p1</definedName>
    <definedName name="_________Rd30">#REF!</definedName>
    <definedName name="_________rr2" localSheetId="3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3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3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3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3">[5]!_____p1</definedName>
    <definedName name="_______R">[5]!_____p1</definedName>
    <definedName name="_______Rd30">#REF!</definedName>
    <definedName name="_______rr2" localSheetId="3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3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3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3">[5]!___________p1</definedName>
    <definedName name="______R">[5]!___________p1</definedName>
    <definedName name="______Rd30">#REF!</definedName>
    <definedName name="______rr2" localSheetId="3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3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3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3">[5]!____p1</definedName>
    <definedName name="_____R">[5]!____p1</definedName>
    <definedName name="_____Rd30">#REF!</definedName>
    <definedName name="_____rr2" localSheetId="3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3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3">[0]!_____p1</definedName>
    <definedName name="____er1">[0]!_____p1</definedName>
    <definedName name="____Fev1">#REF!</definedName>
    <definedName name="____Jan1">#REF!</definedName>
    <definedName name="____JO2" localSheetId="3">[0]!_p1</definedName>
    <definedName name="____JO2">[0]!_p1</definedName>
    <definedName name="____Jul1">#REF!</definedName>
    <definedName name="____Jun1">#REF!</definedName>
    <definedName name="____l" localSheetId="3">[9]!_xlbgnm.p1</definedName>
    <definedName name="____l">[9]!_xlbgnm.p1</definedName>
    <definedName name="____Mai1">#REF!</definedName>
    <definedName name="____Mar1">#REF!</definedName>
    <definedName name="____MAV1" localSheetId="3">[0]!_____p1</definedName>
    <definedName name="____MAV1">[0]!_____p1</definedName>
    <definedName name="____NO2" localSheetId="3">[9]!_xlbgnm.p1</definedName>
    <definedName name="____NO2">[9]!_xlbgnm.p1</definedName>
    <definedName name="____NO3" localSheetId="3">[9]!_xlbgnm.p1</definedName>
    <definedName name="____NO3">[9]!_xlbgnm.p1</definedName>
    <definedName name="____NO4" localSheetId="3">[9]!_xlbgnm.p1</definedName>
    <definedName name="____NO4">[9]!_xlbgnm.p1</definedName>
    <definedName name="____NO5" localSheetId="3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3">[0]!_____p1</definedName>
    <definedName name="____R">[0]!_____p1</definedName>
    <definedName name="____Rd30">#REF!</definedName>
    <definedName name="____REV3" localSheetId="3">[0]!_____p1</definedName>
    <definedName name="____REV3">[0]!_____p1</definedName>
    <definedName name="____rr2" localSheetId="3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3">[0]!____p1</definedName>
    <definedName name="___alt2">[0]!____p1</definedName>
    <definedName name="___Brz1">[4]Feriados!$B$4:$B$14</definedName>
    <definedName name="___Brz2">[4]Feriados!$B$17:$B$24</definedName>
    <definedName name="___cto2" localSheetId="3">[5]!_______________p1</definedName>
    <definedName name="___cto2">[5]!_______________p1</definedName>
    <definedName name="___Dez1">#REF!</definedName>
    <definedName name="___er1" localSheetId="3">[0]!____p1</definedName>
    <definedName name="___er1">[0]!____p1</definedName>
    <definedName name="___Fev1">#REF!</definedName>
    <definedName name="___Jan1">#REF!</definedName>
    <definedName name="___JO2" localSheetId="3">[8]!___p1</definedName>
    <definedName name="___JO2">[8]!___p1</definedName>
    <definedName name="___JR2" localSheetId="3">[5]!_______________p1</definedName>
    <definedName name="___JR2">[5]!_______________p1</definedName>
    <definedName name="___Jul1">#REF!</definedName>
    <definedName name="___Jun1">#REF!</definedName>
    <definedName name="___l" localSheetId="3">[5]!_______________p1</definedName>
    <definedName name="___l">[5]!_______________p1</definedName>
    <definedName name="___Mai1">#REF!</definedName>
    <definedName name="___Mar1">#REF!</definedName>
    <definedName name="___MAV1" localSheetId="3">[0]!____p1</definedName>
    <definedName name="___MAV1">[0]!____p1</definedName>
    <definedName name="___me3" localSheetId="3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3">[0]!____p1</definedName>
    <definedName name="___R">[0]!____p1</definedName>
    <definedName name="___Rd30">#REF!</definedName>
    <definedName name="___rev1" localSheetId="3">[5]!_______________p1</definedName>
    <definedName name="___rev1">[5]!_______________p1</definedName>
    <definedName name="___REV3" localSheetId="3">[0]!____p1</definedName>
    <definedName name="___REV3">[0]!____p1</definedName>
    <definedName name="___rr2" localSheetId="3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3">[8]!___p1</definedName>
    <definedName name="___ter1">[8]!___p1</definedName>
    <definedName name="___TI55" localSheetId="3">[8]!___p1</definedName>
    <definedName name="___TI55">[8]!___p1</definedName>
    <definedName name="__Abr1">[11]calendario!$A$15</definedName>
    <definedName name="__Ago1">[11]calendario!$I$24</definedName>
    <definedName name="__alt2" localSheetId="3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3">[3]!___p1</definedName>
    <definedName name="__cto2">[3]!___p1</definedName>
    <definedName name="__Dez1">[11]calendario!$Q$33</definedName>
    <definedName name="__er1" localSheetId="3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3">[13]!__p1</definedName>
    <definedName name="__JO2">[13]!__p1</definedName>
    <definedName name="__JR2" localSheetId="3">[3]!___p1</definedName>
    <definedName name="__JR2">[3]!___p1</definedName>
    <definedName name="__Jul1">[11]calendario!$A$24</definedName>
    <definedName name="__Jun1">[11]calendario!$Q$15</definedName>
    <definedName name="__l" localSheetId="3">[0]!_____p1</definedName>
    <definedName name="__l">[0]!_____p1</definedName>
    <definedName name="__Mai1">[11]calendario!$I$15</definedName>
    <definedName name="__Mar1">[11]calendario!$Q$6</definedName>
    <definedName name="__MAV1" localSheetId="3">[0]!___p1</definedName>
    <definedName name="__MAV1">[0]!___p1</definedName>
    <definedName name="__me3" localSheetId="3">[3]!___p1</definedName>
    <definedName name="__me3">[3]!___p1</definedName>
    <definedName name="__MTV2" localSheetId="3">[0]!_____p1</definedName>
    <definedName name="__MTV2">[0]!_____p1</definedName>
    <definedName name="__MTV3" localSheetId="3">[0]!_____p1</definedName>
    <definedName name="__MTV3">[0]!_____p1</definedName>
    <definedName name="__NO2" localSheetId="3">[9]!_xlbgnm.p1</definedName>
    <definedName name="__NO2">[9]!_xlbgnm.p1</definedName>
    <definedName name="__NO3" localSheetId="3">[9]!_xlbgnm.p1</definedName>
    <definedName name="__NO3">[9]!_xlbgnm.p1</definedName>
    <definedName name="__NO4" localSheetId="3">[9]!_xlbgnm.p1</definedName>
    <definedName name="__NO4">[9]!_xlbgnm.p1</definedName>
    <definedName name="__NO5" localSheetId="3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3">[0]!___p1</definedName>
    <definedName name="__R">[0]!___p1</definedName>
    <definedName name="__Rd30">#REF!</definedName>
    <definedName name="__rev1" localSheetId="3">[3]!___p1</definedName>
    <definedName name="__rev1">[3]!___p1</definedName>
    <definedName name="__rev2" localSheetId="3">[0]!_____p1</definedName>
    <definedName name="__rev2">[0]!_____p1</definedName>
    <definedName name="__REV3" localSheetId="3">[0]!___p1</definedName>
    <definedName name="__REV3">[0]!___p1</definedName>
    <definedName name="__rr2" localSheetId="3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3">[8]!__p1</definedName>
    <definedName name="__ter1">[8]!__p1</definedName>
    <definedName name="__TI55" localSheetId="3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3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3">[5]!____p1</definedName>
    <definedName name="_cto2">[5]!____p1</definedName>
    <definedName name="_dd1" localSheetId="3">[0]!_p1</definedName>
    <definedName name="_dd1">[0]!_p1</definedName>
    <definedName name="_Dez1">#REF!</definedName>
    <definedName name="_er1" localSheetId="3">[5]!____p1</definedName>
    <definedName name="_er1">[5]!____p1</definedName>
    <definedName name="_Fev1">#REF!</definedName>
    <definedName name="_xlnm._FilterDatabase" localSheetId="3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3">[13]!_p1</definedName>
    <definedName name="_JO2">[13]!_p1</definedName>
    <definedName name="_JR2" localSheetId="3">[5]!____p1</definedName>
    <definedName name="_JR2">[5]!____p1</definedName>
    <definedName name="_Jul1">#REF!</definedName>
    <definedName name="_Jun1">#REF!</definedName>
    <definedName name="_key02" localSheetId="3" hidden="1">#REF!</definedName>
    <definedName name="_key02" hidden="1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 localSheetId="3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3">[5]!____p1</definedName>
    <definedName name="_MAV1">[5]!____p1</definedName>
    <definedName name="_me3" localSheetId="3">[5]!____p1</definedName>
    <definedName name="_me3">[5]!____p1</definedName>
    <definedName name="_MTV2" localSheetId="3">[0]!____p1</definedName>
    <definedName name="_MTV2">[0]!____p1</definedName>
    <definedName name="_MTV3" localSheetId="3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3">[5]!__p1</definedName>
    <definedName name="_R">[5]!__p1</definedName>
    <definedName name="_Rd30">#REF!</definedName>
    <definedName name="_rev1" localSheetId="3">[5]!____p1</definedName>
    <definedName name="_rev1">[5]!____p1</definedName>
    <definedName name="_rev2" localSheetId="3">[0]!____p1</definedName>
    <definedName name="_rev2">[0]!____p1</definedName>
    <definedName name="_REV3" localSheetId="3">[5]!____p1</definedName>
    <definedName name="_REV3">[5]!____p1</definedName>
    <definedName name="_rr2" localSheetId="3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3" hidden="1">#REF!</definedName>
    <definedName name="_Sort" hidden="1">#REF!</definedName>
    <definedName name="_SP1">[16]SP1!$A$6:$AV$50</definedName>
    <definedName name="_ter1" localSheetId="3">[13]!_p1</definedName>
    <definedName name="_ter1">[13]!_p1</definedName>
    <definedName name="_TI55" localSheetId="3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3">[0]!_p1</definedName>
    <definedName name="_VI2">[0]!_p1</definedName>
    <definedName name="a">#REF!</definedName>
    <definedName name="aa" localSheetId="3">[0]!___p1</definedName>
    <definedName name="aa">[0]!___p1</definedName>
    <definedName name="aaa" localSheetId="3">[0]!___p1</definedName>
    <definedName name="aaa">[0]!___p1</definedName>
    <definedName name="aaaa" localSheetId="3">[0]!___p1</definedName>
    <definedName name="aaaa">[0]!___p1</definedName>
    <definedName name="AAAAA">'[17]Pen M AS ABC 25+RJ1'!#REF!</definedName>
    <definedName name="aaaaaa" localSheetId="3">[0]!___p1</definedName>
    <definedName name="aaaaaa">[0]!___p1</definedName>
    <definedName name="aaaaaaa" localSheetId="3">[0]!___p1</definedName>
    <definedName name="aaaaaaa">[0]!___p1</definedName>
    <definedName name="aaaaaaaaa" localSheetId="3">[0]!____p1</definedName>
    <definedName name="aaaaaaaaa">[0]!____p1</definedName>
    <definedName name="aaaaaaaaaaaaaaaaa">#N/A</definedName>
    <definedName name="AAAAAAAAAAAAAAAAAAAAAAAA" localSheetId="3">[5]!____p1</definedName>
    <definedName name="AAAAAAAAAAAAAAAAAAAAAAAA">[5]!____p1</definedName>
    <definedName name="aaaaaaaaaaaaaaaaaaaaaaaaaaaa" localSheetId="3">[0]!___p1</definedName>
    <definedName name="aaaaaaaaaaaaaaaaaaaaaaaaaaaa">[0]!___p1</definedName>
    <definedName name="ab" localSheetId="3">[5]!_p1</definedName>
    <definedName name="ab">[5]!_p1</definedName>
    <definedName name="aba" localSheetId="3">[9]!_xlbgnm.p1</definedName>
    <definedName name="aba">[9]!_xlbgnm.p1</definedName>
    <definedName name="abc" localSheetId="3">[0]!_p1</definedName>
    <definedName name="abc">[0]!_p1</definedName>
    <definedName name="ABCD" localSheetId="3">[5]!____p1</definedName>
    <definedName name="ABCD">[5]!____p1</definedName>
    <definedName name="abert" localSheetId="3">[0]!___p1</definedName>
    <definedName name="abert">[0]!___p1</definedName>
    <definedName name="abertandi" localSheetId="3">[0]!_p1</definedName>
    <definedName name="abertandi">[0]!_p1</definedName>
    <definedName name="Abna">#REF!</definedName>
    <definedName name="Abril" localSheetId="3" hidden="1">{"'crono'!$U$12:$W$20"}</definedName>
    <definedName name="Abril" hidden="1">{"'crono'!$U$12:$W$20"}</definedName>
    <definedName name="ABXC" localSheetId="3">[5]!____p1</definedName>
    <definedName name="ABXC">[5]!____p1</definedName>
    <definedName name="acre" localSheetId="3">[0]!_p1</definedName>
    <definedName name="acre">[0]!_p1</definedName>
    <definedName name="ACT">'[17]Pen M AS ABC 25+RJ1'!#REF!</definedName>
    <definedName name="ACUM">#REF!</definedName>
    <definedName name="adfasdfafd" localSheetId="3">[0]!_p1</definedName>
    <definedName name="adfasdfafd">[0]!_p1</definedName>
    <definedName name="ADOE" localSheetId="3">[0]!___p1</definedName>
    <definedName name="ADOE">[0]!___p1</definedName>
    <definedName name="afa" localSheetId="3">[0]!____p1</definedName>
    <definedName name="afa">[0]!____p1</definedName>
    <definedName name="afdsa" localSheetId="3">[9]!_xlbgnm.p1</definedName>
    <definedName name="afdsa">[9]!_xlbgnm.p1</definedName>
    <definedName name="agaga" localSheetId="3">[9]!_xlbgnm.p1</definedName>
    <definedName name="agaga">[9]!_xlbgnm.p1</definedName>
    <definedName name="ago" localSheetId="3">[9]!_xlbgnm.p1</definedName>
    <definedName name="ago">[9]!_xlbgnm.p1</definedName>
    <definedName name="agosto" localSheetId="3">[9]!_xlbgnm.p1</definedName>
    <definedName name="agosto">[9]!_xlbgnm.p1</definedName>
    <definedName name="ahaerf" localSheetId="3">[9]!_xlbgnm.p1</definedName>
    <definedName name="ahaerf">[9]!_xlbgnm.p1</definedName>
    <definedName name="AI">#REF!</definedName>
    <definedName name="al" localSheetId="3">[9]!_xlbgnm.p1</definedName>
    <definedName name="al">[9]!_xlbgnm.p1</definedName>
    <definedName name="ala" localSheetId="3">[9]!_xlbgnm.p1</definedName>
    <definedName name="ala">[9]!_xlbgnm.p1</definedName>
    <definedName name="alexandre" localSheetId="3">[0]!_p1</definedName>
    <definedName name="alexandre">[0]!_p1</definedName>
    <definedName name="alexandreeeeeeeeeeeeeeee" localSheetId="3">[0]!_p1</definedName>
    <definedName name="alexandreeeeeeeeeeeeeeee">[0]!_p1</definedName>
    <definedName name="Alter" localSheetId="3">[13]!_p1</definedName>
    <definedName name="Alter">[13]!_p1</definedName>
    <definedName name="alteração" localSheetId="3">[13]!_p1</definedName>
    <definedName name="alteração">[13]!_p1</definedName>
    <definedName name="Aluguel">[18]Franqueado!#REF!</definedName>
    <definedName name="ama" localSheetId="3">[13]!_p1</definedName>
    <definedName name="ama">[13]!_p1</definedName>
    <definedName name="amana" localSheetId="3">[9]!_xlbgnm.p1</definedName>
    <definedName name="amana">[9]!_xlbgnm.p1</definedName>
    <definedName name="amano" localSheetId="3">[0]!_p1</definedName>
    <definedName name="amano">[0]!_p1</definedName>
    <definedName name="amano1" localSheetId="3">[0]!_p1</definedName>
    <definedName name="amano1">[0]!_p1</definedName>
    <definedName name="amazonia" localSheetId="3">[13]!_p1</definedName>
    <definedName name="amazonia">[13]!_p1</definedName>
    <definedName name="amazonia1" localSheetId="3">[13]!_p1</definedName>
    <definedName name="amazonia1">[13]!_p1</definedName>
    <definedName name="ana" localSheetId="3">[9]!_xlbgnm.p1</definedName>
    <definedName name="ana">[9]!_xlbgnm.p1</definedName>
    <definedName name="Andina">'[19]FLOWCHART-02'!#REF!</definedName>
    <definedName name="andrea" localSheetId="3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3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3">[5]!____p1</definedName>
    <definedName name="ansansn">[5]!____p1</definedName>
    <definedName name="AQ" localSheetId="3">[0]!_p1</definedName>
    <definedName name="AQ">[0]!_p1</definedName>
    <definedName name="aqaaa" localSheetId="3">[0]!___p1</definedName>
    <definedName name="aqaaa">[0]!___p1</definedName>
    <definedName name="aquisição" localSheetId="3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3">GO!$B$2:$V$25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3">[9]!_xlbgnm.p1</definedName>
    <definedName name="arg">[9]!_xlbgnm.p1</definedName>
    <definedName name="Arq_Nome">#REF!</definedName>
    <definedName name="as" localSheetId="3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3" hidden="1">#REF!</definedName>
    <definedName name="asasdasd" hidden="1">#REF!</definedName>
    <definedName name="asasdsfd" localSheetId="3">[0]!___p1</definedName>
    <definedName name="asasdsfd">[0]!___p1</definedName>
    <definedName name="asd" localSheetId="3" hidden="1">#REF!</definedName>
    <definedName name="asd" hidden="1">#REF!</definedName>
    <definedName name="asdasd" localSheetId="3">[5]!_p1</definedName>
    <definedName name="asdasd">[5]!_p1</definedName>
    <definedName name="asde" localSheetId="3">[0]!___p1</definedName>
    <definedName name="asde">[0]!___p1</definedName>
    <definedName name="asdfasdfasdf" localSheetId="3">[0]!_p1</definedName>
    <definedName name="asdfasdfasdf">[0]!_p1</definedName>
    <definedName name="ASE" localSheetId="3">[9]!_xlbgnm.p1</definedName>
    <definedName name="ASE">[9]!_xlbgnm.p1</definedName>
    <definedName name="ased" localSheetId="3">[9]!_xlbgnm.p1</definedName>
    <definedName name="ased">[9]!_xlbgnm.p1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3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3">[9]!_xlbgnm.p1</definedName>
    <definedName name="avab">[9]!_xlbgnm.p1</definedName>
    <definedName name="b" localSheetId="3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3">[0]!___p1</definedName>
    <definedName name="bb">[0]!___p1</definedName>
    <definedName name="bbb" localSheetId="3">[0]!___p1</definedName>
    <definedName name="bbb">[0]!___p1</definedName>
    <definedName name="BBBB" localSheetId="3">[0]!_p1</definedName>
    <definedName name="BBBB">[0]!_p1</definedName>
    <definedName name="bbbbb" localSheetId="3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3">[9]!_xlbgnm.p1</definedName>
    <definedName name="bgaw4eg">[9]!_xlbgnm.p1</definedName>
    <definedName name="BH">[16]BH!$A$6:$AV$50</definedName>
    <definedName name="bla" localSheetId="3" hidden="1">{"'crono'!$U$12:$W$20"}</definedName>
    <definedName name="bla" hidden="1">{"'crono'!$U$12:$W$20"}</definedName>
    <definedName name="BO" localSheetId="3">[0]!_p1</definedName>
    <definedName name="BO">[0]!_p1</definedName>
    <definedName name="boneco">#REF!</definedName>
    <definedName name="bORDA">#REF!</definedName>
    <definedName name="boxes">#REF!,#REF!</definedName>
    <definedName name="bra" localSheetId="3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3">[5]!____p1</definedName>
    <definedName name="busdoor">[5]!____p1</definedName>
    <definedName name="BV" localSheetId="3" hidden="1">{"'crono'!$U$12:$W$20"}</definedName>
    <definedName name="BV" hidden="1">{"'crono'!$U$12:$W$20"}</definedName>
    <definedName name="ç" localSheetId="3">[0]!___p1</definedName>
    <definedName name="ç">[0]!___p1</definedName>
    <definedName name="CA" localSheetId="3">[0]!_p1</definedName>
    <definedName name="CA">[0]!_p1</definedName>
    <definedName name="CABO" localSheetId="3">[0]!_p1</definedName>
    <definedName name="CABO">[0]!_p1</definedName>
    <definedName name="cabo1">#REF!</definedName>
    <definedName name="caboago">#REF!</definedName>
    <definedName name="CAD_ID">#REF!</definedName>
    <definedName name="CAG" localSheetId="3">[0]!_p1</definedName>
    <definedName name="CAG">[0]!_p1</definedName>
    <definedName name="cal" localSheetId="3">[13]!_p1</definedName>
    <definedName name="cal">[13]!_p1</definedName>
    <definedName name="CAM">[16]CAM!$A$6:$AV$50</definedName>
    <definedName name="camila" localSheetId="3">[13]!_p1</definedName>
    <definedName name="camila">[13]!_p1</definedName>
    <definedName name="Caminhão">#REF!</definedName>
    <definedName name="cancelar" localSheetId="3">[0]!_p1</definedName>
    <definedName name="cancelar">[0]!_p1</definedName>
    <definedName name="cap">#REF!</definedName>
    <definedName name="capa">[24]outdr!$A$9:$F$32</definedName>
    <definedName name="Capaa1" localSheetId="3">[5]!____p1</definedName>
    <definedName name="Capaa1">[5]!____p1</definedName>
    <definedName name="capacorporate">#REF!</definedName>
    <definedName name="capafraglobal">#REF!</definedName>
    <definedName name="Capanova" localSheetId="3" hidden="1">#REF!</definedName>
    <definedName name="Capanova" hidden="1">#REF!</definedName>
    <definedName name="capas">#N/A</definedName>
    <definedName name="Capinha" localSheetId="3">[0]!___p1</definedName>
    <definedName name="Capinha">[0]!___p1</definedName>
    <definedName name="CARA" localSheetId="3">[0]!_p1</definedName>
    <definedName name="CARA">[0]!_p1</definedName>
    <definedName name="caras">#REF!</definedName>
    <definedName name="carla" localSheetId="3">[9]!_xlbgnm.p1</definedName>
    <definedName name="carla">[9]!_xlbgnm.p1</definedName>
    <definedName name="carm" localSheetId="3">[0]!_p1</definedName>
    <definedName name="carm">[0]!_p1</definedName>
    <definedName name="CARNAVAL" localSheetId="3">[3]!________________________p1</definedName>
    <definedName name="CARNAVAL">[3]!________________________p1</definedName>
    <definedName name="CASA" localSheetId="3">[0]!_p1</definedName>
    <definedName name="CASA">[0]!_p1</definedName>
    <definedName name="cata" localSheetId="3">[0]!_p1</definedName>
    <definedName name="cata">[0]!_p1</definedName>
    <definedName name="cc" localSheetId="3">[0]!____p1</definedName>
    <definedName name="cc">[0]!____p1</definedName>
    <definedName name="ccc" localSheetId="3">[0]!___p1</definedName>
    <definedName name="ccc">[0]!___p1</definedName>
    <definedName name="ççç" localSheetId="3">[0]!___p1</definedName>
    <definedName name="ççç">[0]!___p1</definedName>
    <definedName name="cccc" localSheetId="3">[0]!___p1</definedName>
    <definedName name="cccc">[0]!___p1</definedName>
    <definedName name="ccccc" localSheetId="3">[13]!_p1</definedName>
    <definedName name="ccccc">[13]!_p1</definedName>
    <definedName name="cccd" localSheetId="3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3">[0]!_p1</definedName>
    <definedName name="ÇLK">[0]!_p1</definedName>
    <definedName name="CMV">[18]Franqueado!#REF!</definedName>
    <definedName name="cn" localSheetId="3">[0]!____p1</definedName>
    <definedName name="cn">[0]!____p1</definedName>
    <definedName name="CNH">[12]Terceiros!$A$1:$M$71</definedName>
    <definedName name="ço" localSheetId="3">[0]!___p1</definedName>
    <definedName name="ço">[0]!___p1</definedName>
    <definedName name="cobertura" localSheetId="3">[13]!_p1</definedName>
    <definedName name="cobertura">[13]!_p1</definedName>
    <definedName name="COD">[26]CAD!$A$1:$A$65536</definedName>
    <definedName name="CODTERRITORIO">#REF!</definedName>
    <definedName name="coelho" localSheetId="3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3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3">[0]!_p1</definedName>
    <definedName name="contato">[0]!_p1</definedName>
    <definedName name="contigo">#REF!</definedName>
    <definedName name="conv_vol">#REF!</definedName>
    <definedName name="çooppoç" localSheetId="3">[0]!___p1</definedName>
    <definedName name="çooppoç">[0]!___p1</definedName>
    <definedName name="copa" localSheetId="3">[5]!____p1</definedName>
    <definedName name="copa">[5]!____p1</definedName>
    <definedName name="copi" localSheetId="3">[0]!_p1</definedName>
    <definedName name="copi">[0]!_p1</definedName>
    <definedName name="COPIA">#REF!</definedName>
    <definedName name="correção" localSheetId="3">[9]!_xlbgnm.p1</definedName>
    <definedName name="correção">[9]!_xlbgnm.p1</definedName>
    <definedName name="CP_Paineis">#REF!</definedName>
    <definedName name="cr" localSheetId="3">[9]!_xlbgnm.p1</definedName>
    <definedName name="cr">[9]!_xlbgnm.p1</definedName>
    <definedName name="criativa">#REF!</definedName>
    <definedName name="_xlnm.Criteria">#REF!</definedName>
    <definedName name="Crono" localSheetId="3">[0]!_p1</definedName>
    <definedName name="Crono">[0]!_p1</definedName>
    <definedName name="Crono_Baurú">#REF!</definedName>
    <definedName name="crono_ok" localSheetId="3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3">[0]!_p1</definedName>
    <definedName name="cronograma">[0]!_p1</definedName>
    <definedName name="cronograma1">#REF!</definedName>
    <definedName name="cronograma2">#REF!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3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3">[0]!____p1</definedName>
    <definedName name="cronoverrba">[0]!____p1</definedName>
    <definedName name="croresumo" localSheetId="3">[0]!___p1</definedName>
    <definedName name="croresumo">[0]!___p1</definedName>
    <definedName name="CS">#REF!</definedName>
    <definedName name="cto" localSheetId="3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3">[0]!_p1</definedName>
    <definedName name="d">[0]!_p1</definedName>
    <definedName name="DADOS_DG">#REF!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3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3">[0]!___p1</definedName>
    <definedName name="dd">[0]!___p1</definedName>
    <definedName name="DdaHoraPgPerc">[29]dHora!$D$307:$W$354</definedName>
    <definedName name="ddd" localSheetId="3">[0]!___p1</definedName>
    <definedName name="ddd">[0]!___p1</definedName>
    <definedName name="dddd" localSheetId="3">[0]!___p1</definedName>
    <definedName name="dddd">[0]!___p1</definedName>
    <definedName name="DDDDDD">#REF!</definedName>
    <definedName name="de" localSheetId="3">[13]!_p1</definedName>
    <definedName name="de">[13]!_p1</definedName>
    <definedName name="defesa" localSheetId="3">[0]!___p1</definedName>
    <definedName name="defesa">[0]!___p1</definedName>
    <definedName name="Definition">#REF!</definedName>
    <definedName name="deia" localSheetId="3">[9]!_xlbgnm.p1</definedName>
    <definedName name="deia">[9]!_xlbgnm.p1</definedName>
    <definedName name="DEMAIS" localSheetId="3">[0]!___p1</definedName>
    <definedName name="DEMAIS">[0]!___p1</definedName>
    <definedName name="DERSF" localSheetId="3">[9]!_xlbgnm.p1</definedName>
    <definedName name="DERSF">[9]!_xlbgnm.p1</definedName>
    <definedName name="dez" localSheetId="3">[0]!___p1</definedName>
    <definedName name="dez">[0]!___p1</definedName>
    <definedName name="DF">[16]DF!$A$6:$BA$50</definedName>
    <definedName name="DFDFDFDFD" localSheetId="3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3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3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3" hidden="1">#REF!</definedName>
    <definedName name="dsds" hidden="1">#REF!</definedName>
    <definedName name="DU">#REF!</definedName>
    <definedName name="e" localSheetId="3">[0]!___p1</definedName>
    <definedName name="e">[0]!___p1</definedName>
    <definedName name="e4r4r" localSheetId="3">[9]!_xlbgnm.p1</definedName>
    <definedName name="e4r4r">[9]!_xlbgnm.p1</definedName>
    <definedName name="eafeg" localSheetId="3">[9]!_xlbgnm.p1</definedName>
    <definedName name="eafeg">[9]!_xlbgnm.p1</definedName>
    <definedName name="eddfgg" localSheetId="3">[9]!_xlbgnm.p1</definedName>
    <definedName name="eddfgg">[9]!_xlbgnm.p1</definedName>
    <definedName name="eds">#REF!</definedName>
    <definedName name="educarede" localSheetId="3">[0]!_p1</definedName>
    <definedName name="educarede">[0]!_p1</definedName>
    <definedName name="educaredee" localSheetId="3">[0]!_p1</definedName>
    <definedName name="educaredee">[0]!_p1</definedName>
    <definedName name="ee">#N/A</definedName>
    <definedName name="eeeee" localSheetId="3">[0]!___p1</definedName>
    <definedName name="eeeee">[0]!___p1</definedName>
    <definedName name="EF">'[17]Pen M AS ABC 25+RJ1'!#REF!</definedName>
    <definedName name="EFA">'[17]Pen M AS ABC 25+RJ1'!#REF!</definedName>
    <definedName name="efer" localSheetId="3">[9]!_xlbgnm.p1</definedName>
    <definedName name="efer">[9]!_xlbgnm.p1</definedName>
    <definedName name="efwef" localSheetId="3">[0]!____p1</definedName>
    <definedName name="efwef">[0]!____p1</definedName>
    <definedName name="Eldorado" localSheetId="3" hidden="1">{"'Janeiro'!$A$1:$I$153"}</definedName>
    <definedName name="Eldorado" hidden="1">{"'Janeiro'!$A$1:$I$153"}</definedName>
    <definedName name="em" localSheetId="3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3">[0]!_p1</definedName>
    <definedName name="er">[0]!_p1</definedName>
    <definedName name="Era">#REF!</definedName>
    <definedName name="errrrrr" localSheetId="3">[0]!___p1</definedName>
    <definedName name="errrrrr">[0]!___p1</definedName>
    <definedName name="ES">'[17]Pen M AS ABC 25+RJ1'!#REF!</definedName>
    <definedName name="ESA">'[17]Pen M AS ABC 25+RJ1'!#REF!</definedName>
    <definedName name="esdr" localSheetId="3" hidden="1">{#N/A,#N/A,FALSE,"ROTINA";#N/A,#N/A,FALSE,"ITENS";#N/A,#N/A,FALSE,"ACOMP"}</definedName>
    <definedName name="esdr" hidden="1">{#N/A,#N/A,FALSE,"ROTINA";#N/A,#N/A,FALSE,"ITENS";#N/A,#N/A,FALSE,"ACOMP"}</definedName>
    <definedName name="ESP" localSheetId="3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3">[0]!_p1</definedName>
    <definedName name="est">[0]!_p1</definedName>
    <definedName name="EstoqueInicial">[18]Franqueado!#REF!</definedName>
    <definedName name="et4rt" localSheetId="3">[9]!_xlbgnm.p1</definedName>
    <definedName name="et4rt">[9]!_xlbgnm.p1</definedName>
    <definedName name="eu" localSheetId="3">[0]!_p1</definedName>
    <definedName name="eu">[0]!_p1</definedName>
    <definedName name="EU_QUERO_SALVAR" localSheetId="3">[0]!_p1</definedName>
    <definedName name="EU_QUERO_SALVAR">[0]!_p1</definedName>
    <definedName name="eumereco" localSheetId="3">[5]!_p1</definedName>
    <definedName name="eumereco">[5]!_p1</definedName>
    <definedName name="eventos" localSheetId="3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3">[0]!_p1</definedName>
    <definedName name="F">[0]!_p1</definedName>
    <definedName name="fabi" localSheetId="3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3">[9]!_xlbgnm.p1</definedName>
    <definedName name="faereg">[9]!_xlbgnm.p1</definedName>
    <definedName name="FASE">'[17]Pen M AS ABC 25+RJ1'!#REF!</definedName>
    <definedName name="FATURA">#REF!</definedName>
    <definedName name="FAZ" localSheetId="3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3" hidden="1">#REF!</definedName>
    <definedName name="fdhgxd" hidden="1">#REF!</definedName>
    <definedName name="FE" localSheetId="3">[0]!_p1</definedName>
    <definedName name="FE">[0]!_p1</definedName>
    <definedName name="FECH">[31]capa!$A$1:$A$2</definedName>
    <definedName name="fefea" localSheetId="3">[9]!_xlbgnm.p1</definedName>
    <definedName name="fefea">[9]!_xlbgnm.p1</definedName>
    <definedName name="fegaewg" localSheetId="3">[9]!_xlbgnm.p1</definedName>
    <definedName name="fegaewg">[9]!_xlbgnm.p1</definedName>
    <definedName name="FER" localSheetId="3">[0]!_p1</definedName>
    <definedName name="FER">[0]!_p1</definedName>
    <definedName name="fern" localSheetId="3">[13]!_p1</definedName>
    <definedName name="fern">[13]!_p1</definedName>
    <definedName name="FEVEREIRO" localSheetId="3" hidden="1">{"'crono'!$U$12:$W$20"}</definedName>
    <definedName name="FEVEREIRO" hidden="1">{"'crono'!$U$12:$W$20"}</definedName>
    <definedName name="ff" localSheetId="3">[0]!___p1</definedName>
    <definedName name="ff">[0]!___p1</definedName>
    <definedName name="fff" localSheetId="3">[0]!___p1</definedName>
    <definedName name="fff">[0]!___p1</definedName>
    <definedName name="fffff" localSheetId="3">[0]!___p1</definedName>
    <definedName name="fffff">[0]!___p1</definedName>
    <definedName name="ffffffffffffffffff" localSheetId="3">[9]!_p1</definedName>
    <definedName name="ffffffffffffffffff">[9]!_p1</definedName>
    <definedName name="fffffffffffffffffffffffffffffffffffffffffffff">#REF!</definedName>
    <definedName name="FG" localSheetId="3">[0]!_p1</definedName>
    <definedName name="FG">[0]!_p1</definedName>
    <definedName name="FHE">[26]CAD!$C$1:$C$65536</definedName>
    <definedName name="File_Name" localSheetId="3">OFFSET([5]!START,0,0,1,1)</definedName>
    <definedName name="File_Name">OFFSET([5]!START,0,0,1,1)</definedName>
    <definedName name="filhadaputa" localSheetId="3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3">[9]!_xlbgnm.p1</definedName>
    <definedName name="final">[9]!_xlbgnm.p1</definedName>
    <definedName name="fixo" localSheetId="3">[9]!_xlbgnm.p1</definedName>
    <definedName name="fixo">[9]!_xlbgnm.p1</definedName>
    <definedName name="FLAG" localSheetId="3">[9]!_xlbgnm.p1</definedName>
    <definedName name="FLAG">[9]!_xlbgnm.p1</definedName>
    <definedName name="flavia" localSheetId="3">[0]!_p1</definedName>
    <definedName name="flavia">[0]!_p1</definedName>
    <definedName name="flex" localSheetId="3">[9]!_xlbgnm.p1</definedName>
    <definedName name="flex">[9]!_xlbgnm.p1</definedName>
    <definedName name="flow" localSheetId="3">[9]!_xlbgnm.p1</definedName>
    <definedName name="flow">[9]!_xlbgnm.p1</definedName>
    <definedName name="fol" localSheetId="3">[0]!_p1</definedName>
    <definedName name="fol">[0]!_p1</definedName>
    <definedName name="FOR" localSheetId="3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3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3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3" hidden="1">#REF!</definedName>
    <definedName name="G" hidden="1">#REF!</definedName>
    <definedName name="gaefeag" localSheetId="3">[9]!_xlbgnm.p1</definedName>
    <definedName name="gaefeag">[9]!_xlbgnm.p1</definedName>
    <definedName name="gaefefdasf" localSheetId="3">[9]!_xlbgnm.p1</definedName>
    <definedName name="gaefefdasf">[9]!_xlbgnm.p1</definedName>
    <definedName name="gaege" localSheetId="3">[9]!_xlbgnm.p1</definedName>
    <definedName name="gaege">[9]!_xlbgnm.p1</definedName>
    <definedName name="gaegheah" localSheetId="3">[9]!_xlbgnm.p1</definedName>
    <definedName name="gaegheah">[9]!_xlbgnm.p1</definedName>
    <definedName name="gaerg" localSheetId="3">[9]!_xlbgnm.p1</definedName>
    <definedName name="gaerg">[9]!_xlbgnm.p1</definedName>
    <definedName name="gaf" localSheetId="3">[9]!_xlbgnm.p1</definedName>
    <definedName name="gaf">[9]!_xlbgnm.p1</definedName>
    <definedName name="gafaga" localSheetId="3">[9]!_xlbgnm.p1</definedName>
    <definedName name="gafaga">[9]!_xlbgnm.p1</definedName>
    <definedName name="gahgaha" localSheetId="3">[9]!_xlbgnm.p1</definedName>
    <definedName name="gahgaha">[9]!_xlbgnm.p1</definedName>
    <definedName name="gare" localSheetId="3">[9]!_xlbgnm.p1</definedName>
    <definedName name="gare">[9]!_xlbgnm.p1</definedName>
    <definedName name="gasdga" localSheetId="3">[9]!_xlbgnm.p1</definedName>
    <definedName name="gasdga">[9]!_xlbgnm.p1</definedName>
    <definedName name="gasrae" localSheetId="3">[9]!_xlbgnm.p1</definedName>
    <definedName name="gasrae">[9]!_xlbgnm.p1</definedName>
    <definedName name="gdees" localSheetId="3">[9]!_xlbgnm.p1</definedName>
    <definedName name="gdees">[9]!_xlbgnm.p1</definedName>
    <definedName name="GE">'[17]Pen M AS ABC 25+RJ1'!#REF!</definedName>
    <definedName name="geafe" localSheetId="3">[9]!_xlbgnm.p1</definedName>
    <definedName name="geafe">[9]!_xlbgnm.p1</definedName>
    <definedName name="geafew" localSheetId="3">[9]!_xlbgnm.p1</definedName>
    <definedName name="geafew">[9]!_xlbgnm.p1</definedName>
    <definedName name="geaga" localSheetId="3">[9]!_xlbgnm.p1</definedName>
    <definedName name="geaga">[9]!_xlbgnm.p1</definedName>
    <definedName name="geage" localSheetId="3">[9]!_xlbgnm.p1</definedName>
    <definedName name="geage">[9]!_xlbgnm.p1</definedName>
    <definedName name="geaha" localSheetId="3">[9]!_xlbgnm.p1</definedName>
    <definedName name="geaha">[9]!_xlbgnm.p1</definedName>
    <definedName name="geawfge" localSheetId="3">[9]!_xlbgnm.p1</definedName>
    <definedName name="geawfge">[9]!_xlbgnm.p1</definedName>
    <definedName name="gefeah" localSheetId="3">[9]!_xlbgnm.p1</definedName>
    <definedName name="gefeah">[9]!_xlbgnm.p1</definedName>
    <definedName name="gefgea" localSheetId="3">[9]!_xlbgnm.p1</definedName>
    <definedName name="gefgea">[9]!_xlbgnm.p1</definedName>
    <definedName name="gegaeh" localSheetId="3">[9]!_xlbgnm.p1</definedName>
    <definedName name="gegaeh">[9]!_xlbgnm.p1</definedName>
    <definedName name="gege" localSheetId="3">[9]!_xlbgnm.p1</definedName>
    <definedName name="gege">[9]!_xlbgnm.p1</definedName>
    <definedName name="gehh" localSheetId="3">[9]!_xlbgnm.p1</definedName>
    <definedName name="gehh">[9]!_xlbgnm.p1</definedName>
    <definedName name="geração" localSheetId="3">[0]!___p1</definedName>
    <definedName name="geração">[0]!___p1</definedName>
    <definedName name="geraewf" localSheetId="3">[9]!_xlbgnm.p1</definedName>
    <definedName name="geraewf">[9]!_xlbgnm.p1</definedName>
    <definedName name="Geral">#REF!</definedName>
    <definedName name="gevea" localSheetId="3">[9]!_xlbgnm.p1</definedName>
    <definedName name="gevea">[9]!_xlbgnm.p1</definedName>
    <definedName name="gewagaew" localSheetId="3">[9]!_xlbgnm.p1</definedName>
    <definedName name="gewagaew">[9]!_xlbgnm.p1</definedName>
    <definedName name="gewagewa" localSheetId="3">[9]!_xlbgnm.p1</definedName>
    <definedName name="gewagewa">[9]!_xlbgnm.p1</definedName>
    <definedName name="gf" localSheetId="3">[0]!____p1</definedName>
    <definedName name="gf">[0]!____p1</definedName>
    <definedName name="gfr" localSheetId="3" hidden="1">#REF!</definedName>
    <definedName name="gfr" hidden="1">#REF!</definedName>
    <definedName name="gg" localSheetId="3">[9]!_xlbgnm.p1</definedName>
    <definedName name="gg">[9]!_xlbgnm.p1</definedName>
    <definedName name="ggg" localSheetId="3">[0]!_p1</definedName>
    <definedName name="ggg">[0]!_p1</definedName>
    <definedName name="ghaehah" localSheetId="3">[9]!_xlbgnm.p1</definedName>
    <definedName name="ghaehah">[9]!_xlbgnm.p1</definedName>
    <definedName name="ghaga" localSheetId="3">[9]!_xlbgnm.p1</definedName>
    <definedName name="ghaga">[9]!_xlbgnm.p1</definedName>
    <definedName name="ghageah" localSheetId="3">[9]!_xlbgnm.p1</definedName>
    <definedName name="ghageah">[9]!_xlbgnm.p1</definedName>
    <definedName name="ghagha" localSheetId="3">[9]!_xlbgnm.p1</definedName>
    <definedName name="ghagha">[9]!_xlbgnm.p1</definedName>
    <definedName name="glaucia" localSheetId="3">[0]!_p1</definedName>
    <definedName name="glaucia">[0]!_p1</definedName>
    <definedName name="GNDFNGL">#REF!</definedName>
    <definedName name="Goodwill">#REF!</definedName>
    <definedName name="gr" localSheetId="3">[9]!_xlbgnm.p1</definedName>
    <definedName name="gr">[9]!_xlbgnm.p1</definedName>
    <definedName name="grade" localSheetId="3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3">[9]!_p1</definedName>
    <definedName name="gy">[9]!_p1</definedName>
    <definedName name="GYFTHJYJ">#REF!</definedName>
    <definedName name="H" localSheetId="3">[0]!_p1</definedName>
    <definedName name="H">[0]!_p1</definedName>
    <definedName name="h4ehegf" localSheetId="3">[9]!_xlbgnm.p1</definedName>
    <definedName name="h4ehegf">[9]!_xlbgnm.p1</definedName>
    <definedName name="haeaha" localSheetId="3">[9]!_xlbgnm.p1</definedName>
    <definedName name="haeaha">[9]!_xlbgnm.p1</definedName>
    <definedName name="haegdagf" localSheetId="3">[9]!_xlbgnm.p1</definedName>
    <definedName name="haegdagf">[9]!_xlbgnm.p1</definedName>
    <definedName name="haegear" localSheetId="3">[9]!_xlbgnm.p1</definedName>
    <definedName name="haegear">[9]!_xlbgnm.p1</definedName>
    <definedName name="haeha" localSheetId="3">[9]!_xlbgnm.p1</definedName>
    <definedName name="haeha">[9]!_xlbgnm.p1</definedName>
    <definedName name="haewfae" localSheetId="3">[9]!_xlbgnm.p1</definedName>
    <definedName name="haewfae">[9]!_xlbgnm.p1</definedName>
    <definedName name="hahah" localSheetId="3">[9]!_xlbgnm.p1</definedName>
    <definedName name="hahah">[9]!_xlbgnm.p1</definedName>
    <definedName name="haheh" localSheetId="3">[9]!_xlbgnm.p1</definedName>
    <definedName name="haheh">[9]!_xlbgnm.p1</definedName>
    <definedName name="HAJHS" localSheetId="3">[5]!____p1</definedName>
    <definedName name="HAJHS">[5]!____p1</definedName>
    <definedName name="hehaer" localSheetId="3">[9]!_xlbgnm.p1</definedName>
    <definedName name="hehaer">[9]!_xlbgnm.p1</definedName>
    <definedName name="hgahaeh" localSheetId="3">[9]!_xlbgnm.p1</definedName>
    <definedName name="hgahaeh">[9]!_xlbgnm.p1</definedName>
    <definedName name="hgawega" localSheetId="3">[9]!_xlbgnm.p1</definedName>
    <definedName name="hgawega">[9]!_xlbgnm.p1</definedName>
    <definedName name="hh" localSheetId="3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3">[5]!____p1</definedName>
    <definedName name="hiu">[5]!____p1</definedName>
    <definedName name="hjash" localSheetId="3">[5]!____p1</definedName>
    <definedName name="hjash">[5]!____p1</definedName>
    <definedName name="HONDA">'[33]honda yamaha'!$BA$3:$BN$32</definedName>
    <definedName name="HTML_CodePage" hidden="1">1252</definedName>
    <definedName name="HTML_Control" localSheetId="3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3">[0]!_p1</definedName>
    <definedName name="I">[0]!_p1</definedName>
    <definedName name="ID_CRZPTOF">#REF!</definedName>
    <definedName name="Impressao" localSheetId="3">[34]!Impressao</definedName>
    <definedName name="Impressao">[34]!Impressao</definedName>
    <definedName name="IMPRESSÃO" localSheetId="3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3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3">[0]!___p1</definedName>
    <definedName name="int">[0]!___p1</definedName>
    <definedName name="inter" localSheetId="3" hidden="1">{"'Janeiro'!$A$1:$I$153"}</definedName>
    <definedName name="inter" hidden="1">{"'Janeiro'!$A$1:$I$153"}</definedName>
    <definedName name="internacional" localSheetId="3">[0]!___p1</definedName>
    <definedName name="internacional">[0]!___p1</definedName>
    <definedName name="Internet" localSheetId="3">[13]!_p1</definedName>
    <definedName name="Internet">[13]!_p1</definedName>
    <definedName name="ioht" localSheetId="3">[0]!____p1</definedName>
    <definedName name="ioht">[0]!____p1</definedName>
    <definedName name="IPI">#REF!</definedName>
    <definedName name="istoe">#REF!</definedName>
    <definedName name="it" localSheetId="3">[0]!_p1</definedName>
    <definedName name="it">[0]!_p1</definedName>
    <definedName name="ITA" localSheetId="3">[0]!_p1</definedName>
    <definedName name="ITA">[0]!_p1</definedName>
    <definedName name="itau" localSheetId="3">[0]!_p1</definedName>
    <definedName name="itau">[0]!_p1</definedName>
    <definedName name="ITEM" localSheetId="3">[0]!_p1</definedName>
    <definedName name="ITEM">[0]!_p1</definedName>
    <definedName name="jake" localSheetId="3">[9]!_p1</definedName>
    <definedName name="jake">[9]!_p1</definedName>
    <definedName name="Jan_Estim">#REF!</definedName>
    <definedName name="JCBN" localSheetId="3">[9]!_xlbgnm.p1</definedName>
    <definedName name="JCBN">[9]!_xlbgnm.p1</definedName>
    <definedName name="jhjshjd" localSheetId="3">[0]!__p1</definedName>
    <definedName name="jhjshjd">[0]!__p1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3">[5]!____p1</definedName>
    <definedName name="jjkjk">[5]!____p1</definedName>
    <definedName name="jn" localSheetId="3">[13]!_p1</definedName>
    <definedName name="jn">[13]!_p1</definedName>
    <definedName name="JO" localSheetId="3">[13]!_p1</definedName>
    <definedName name="JO">[13]!_p1</definedName>
    <definedName name="JOR" localSheetId="3">[0]!_p1</definedName>
    <definedName name="JOR">[0]!_p1</definedName>
    <definedName name="jormo" localSheetId="3">[0]!___p1</definedName>
    <definedName name="jormo">[0]!___p1</definedName>
    <definedName name="jornal">[31]capa!$A$1:$A$2</definedName>
    <definedName name="Jornal2" localSheetId="3">[0]!___p1</definedName>
    <definedName name="Jornal2">[0]!___p1</definedName>
    <definedName name="JPG" localSheetId="3">[0]!___p1</definedName>
    <definedName name="JPG">[0]!___p1</definedName>
    <definedName name="jrescisão" localSheetId="3" hidden="1">{"'crono'!$U$12:$W$20"}</definedName>
    <definedName name="jrescisão" hidden="1">{"'crono'!$U$12:$W$20"}</definedName>
    <definedName name="JrNov" localSheetId="3">[0]!_p1</definedName>
    <definedName name="JrNov">[0]!_p1</definedName>
    <definedName name="k" localSheetId="3">[0]!_p1</definedName>
    <definedName name="k">[0]!_p1</definedName>
    <definedName name="kellogg">#REF!</definedName>
    <definedName name="KJ" localSheetId="3">[0]!_p1</definedName>
    <definedName name="KJ">[0]!_p1</definedName>
    <definedName name="kjkj" localSheetId="3">[0]!___p1</definedName>
    <definedName name="kjkj">[0]!___p1</definedName>
    <definedName name="kjkjç" localSheetId="3">[0]!__p1</definedName>
    <definedName name="kjkjç">[0]!__p1</definedName>
    <definedName name="KKK" localSheetId="3">[13]!_p1</definedName>
    <definedName name="KKK">[13]!_p1</definedName>
    <definedName name="KKS">'[17]Pen M AS ABC 25+RJ1'!#REF!</definedName>
    <definedName name="kyukil" localSheetId="3">[5]!____p1</definedName>
    <definedName name="kyukil">[5]!____p1</definedName>
    <definedName name="Last_Date_Of_Revision" localSheetId="3">OFFSET([5]!File_Name,0,4,1,1)</definedName>
    <definedName name="Last_Date_Of_Revision">OFFSET([5]!File_Name,0,4,1,1)</definedName>
    <definedName name="ld" localSheetId="3" hidden="1">#REF!</definedName>
    <definedName name="ld" hidden="1">#REF!</definedName>
    <definedName name="Leasing">#REF!</definedName>
    <definedName name="LEV">'[17]Pen M AS ABC 25+RJ1'!#REF!</definedName>
    <definedName name="Limite" localSheetId="3">[0]!___p1</definedName>
    <definedName name="Limite">[0]!___p1</definedName>
    <definedName name="Limite1" localSheetId="3">[0]!____p1</definedName>
    <definedName name="Limite1">[0]!____p1</definedName>
    <definedName name="limite2" localSheetId="3">[0]!___p1</definedName>
    <definedName name="limite2">[0]!___p1</definedName>
    <definedName name="LIMITE3" localSheetId="3">[0]!___p1</definedName>
    <definedName name="LIMITE3">[0]!___p1</definedName>
    <definedName name="limiteee" localSheetId="3">[0]!__p1</definedName>
    <definedName name="limiteee">[0]!__p1</definedName>
    <definedName name="Links" localSheetId="3">OFFSET([5]!File_Name,0,4,1,1)</definedName>
    <definedName name="Links">OFFSET([5]!File_Name,0,4,1,1)</definedName>
    <definedName name="Lista">#REF!</definedName>
    <definedName name="lk" localSheetId="3">[0]!___p1</definedName>
    <definedName name="lk">[0]!___p1</definedName>
    <definedName name="lkj" localSheetId="3">[0]!___p1</definedName>
    <definedName name="lkj">[0]!___p1</definedName>
    <definedName name="llll" localSheetId="3">[0]!___p1</definedName>
    <definedName name="llll">[0]!___p1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3">[0]!___p1</definedName>
    <definedName name="lm">[0]!___p1</definedName>
    <definedName name="LOC">#REF!</definedName>
    <definedName name="LOCAIS_VIVO" localSheetId="3">[0]!_p1</definedName>
    <definedName name="LOCAIS_VIVO">[0]!_p1</definedName>
    <definedName name="local" localSheetId="3">[0]!___p1</definedName>
    <definedName name="local">[0]!___p1</definedName>
    <definedName name="LOCAL2" localSheetId="3">[0]!___p1</definedName>
    <definedName name="LOCAL2">[0]!___p1</definedName>
    <definedName name="localana" localSheetId="3">[0]!_p1</definedName>
    <definedName name="localana">[0]!_p1</definedName>
    <definedName name="lov" localSheetId="3">[0]!___p1</definedName>
    <definedName name="lov">[0]!___p1</definedName>
    <definedName name="LOVAIS_VIVO_OK" localSheetId="3">[0]!_p1</definedName>
    <definedName name="LOVAIS_VIVO_OK">[0]!_p1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3">[0]!_p1</definedName>
    <definedName name="luciana">[0]!_p1</definedName>
    <definedName name="lula" localSheetId="3">OFFSET([5]!File_Name,0,4,1,1)</definedName>
    <definedName name="lula">OFFSET([5]!File_Name,0,4,1,1)</definedName>
    <definedName name="M" localSheetId="3">[0]!___p1</definedName>
    <definedName name="M">[0]!___p1</definedName>
    <definedName name="m2_TOTAL">'[17]Pen M AS ABC 25+RJ1'!#REF!</definedName>
    <definedName name="ma" localSheetId="3">OFFSET([5]!File_Name,0,4,1,1)</definedName>
    <definedName name="ma">OFFSET([5]!File_Name,0,4,1,1)</definedName>
    <definedName name="MACRO">#REF!</definedName>
    <definedName name="Mag" localSheetId="3">[0]!__p1</definedName>
    <definedName name="Mag">[0]!__p1</definedName>
    <definedName name="MajorHeader">#REF!</definedName>
    <definedName name="mam" localSheetId="3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3">[0]!_p1</definedName>
    <definedName name="mar">[0]!_p1</definedName>
    <definedName name="maranhai" localSheetId="3">[0]!_p1</definedName>
    <definedName name="maranhai">[0]!_p1</definedName>
    <definedName name="MARC">#REF!</definedName>
    <definedName name="marce" localSheetId="3">[0]!____p1</definedName>
    <definedName name="marce">[0]!____p1</definedName>
    <definedName name="marco" localSheetId="3">[9]!_xlbgnm.p1</definedName>
    <definedName name="marco">[9]!_xlbgnm.p1</definedName>
    <definedName name="março" localSheetId="3">[9]!_xlbgnm.p1</definedName>
    <definedName name="março">[9]!_xlbgnm.p1</definedName>
    <definedName name="maria" localSheetId="3">[0]!_p1</definedName>
    <definedName name="maria">[0]!_p1</definedName>
    <definedName name="marieclaire">#REF!</definedName>
    <definedName name="marin" localSheetId="3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3">[5]!____p1</definedName>
    <definedName name="MATRIZ">[5]!____p1</definedName>
    <definedName name="max" localSheetId="3">[0]!_p1</definedName>
    <definedName name="max">[0]!_p1</definedName>
    <definedName name="mba" localSheetId="3">[0]!___p1</definedName>
    <definedName name="mba">[0]!___p1</definedName>
    <definedName name="mbinda" localSheetId="3">[0]!___p1</definedName>
    <definedName name="mbinda">[0]!___p1</definedName>
    <definedName name="me" localSheetId="3">[5]!____p1</definedName>
    <definedName name="me">[5]!____p1</definedName>
    <definedName name="media">[39]GREG1!#REF!</definedName>
    <definedName name="Merca">#REF!</definedName>
    <definedName name="merchan" localSheetId="3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3">[9]!_p1</definedName>
    <definedName name="mmmm">[9]!_p1</definedName>
    <definedName name="mnml" localSheetId="3">[0]!___p1</definedName>
    <definedName name="mnml">[0]!___p1</definedName>
    <definedName name="mob" localSheetId="3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3">[9]!_xlbgnm.p1</definedName>
    <definedName name="MODELO">[9]!_xlbgnm.p1</definedName>
    <definedName name="Moeda">#REF!</definedName>
    <definedName name="mojoiji" localSheetId="3">[0]!___p1</definedName>
    <definedName name="mojoiji">[0]!___p1</definedName>
    <definedName name="monique" localSheetId="3">[0]!____p1</definedName>
    <definedName name="monique">[0]!____p1</definedName>
    <definedName name="Mot">#REF!</definedName>
    <definedName name="motivo">#REF!</definedName>
    <definedName name="MOTIVO1">#REF!</definedName>
    <definedName name="MRC" localSheetId="3">[0]!___p1</definedName>
    <definedName name="MRC">[0]!___p1</definedName>
    <definedName name="MUB" localSheetId="3">[13]!_p1</definedName>
    <definedName name="MUB">[13]!_p1</definedName>
    <definedName name="Muda_Cor" localSheetId="3">[34]!Muda_Cor</definedName>
    <definedName name="Muda_Cor">[34]!Muda_Cor</definedName>
    <definedName name="n" localSheetId="3">[0]!_p1</definedName>
    <definedName name="n">[0]!_p1</definedName>
    <definedName name="naãsodvmsapnvew" localSheetId="3">[9]!_p1</definedName>
    <definedName name="naãsodvmsapnvew">[9]!_p1</definedName>
    <definedName name="não" localSheetId="3">[9]!_xlbgnm.p1</definedName>
    <definedName name="não">[9]!_xlbgnm.p1</definedName>
    <definedName name="não1" localSheetId="3">[9]!_xlbgnm.p1</definedName>
    <definedName name="não1">[9]!_xlbgnm.p1</definedName>
    <definedName name="negociação" localSheetId="3">[5]!_p1</definedName>
    <definedName name="negociação">[5]!_p1</definedName>
    <definedName name="nEW">#REF!</definedName>
    <definedName name="News">#REF!</definedName>
    <definedName name="newspaper" localSheetId="3">[5]!_p1</definedName>
    <definedName name="newspaper">[5]!_p1</definedName>
    <definedName name="ngghjhdfzsnmhsfngfnj" localSheetId="3">[0]!___p1</definedName>
    <definedName name="ngghjhdfzsnmhsfngfnj">[0]!___p1</definedName>
    <definedName name="NMBHJ" localSheetId="3">[0]!__p1</definedName>
    <definedName name="NMBHJ">[0]!__p1</definedName>
    <definedName name="no" localSheetId="3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3">[9]!_xlbgnm.p1</definedName>
    <definedName name="NONO">[9]!_xlbgnm.p1</definedName>
    <definedName name="NONO1" localSheetId="3">[9]!_xlbgnm.p1</definedName>
    <definedName name="NONO1">[9]!_xlbgnm.p1</definedName>
    <definedName name="North">'[41]Budget Coca-Cola'!#REF!</definedName>
    <definedName name="NOV" localSheetId="3">[0]!_p1</definedName>
    <definedName name="NOV">[0]!_p1</definedName>
    <definedName name="nova" localSheetId="3">[0]!___p1</definedName>
    <definedName name="nova">[0]!___p1</definedName>
    <definedName name="novembro" localSheetId="3">[9]!_xlbgnm.p1</definedName>
    <definedName name="novembro">[9]!_xlbgnm.p1</definedName>
    <definedName name="novo">#REF!</definedName>
    <definedName name="NS">#REF!</definedName>
    <definedName name="nu" localSheetId="3">OFFSET([5]!File_Name,0,1,1,1)</definedName>
    <definedName name="nu">OFFSET([5]!File_Name,0,1,1,1)</definedName>
    <definedName name="num" localSheetId="3">OFFSET([5]!File_Name,0,3,1,1)</definedName>
    <definedName name="num">OFFSET([5]!File_Name,0,3,1,1)</definedName>
    <definedName name="Number_Of_Sheets" localSheetId="3">OFFSET([5]!File_Name,0,1,1,1)</definedName>
    <definedName name="Number_Of_Sheets">OFFSET([5]!File_Name,0,1,1,1)</definedName>
    <definedName name="NUMERODEORDEM">#REF!</definedName>
    <definedName name="o" localSheetId="3">[0]!___p1</definedName>
    <definedName name="o">[0]!___p1</definedName>
    <definedName name="Obj_Dez97">#REF!</definedName>
    <definedName name="OBZ" localSheetId="3" hidden="1">{#N/A,#N/A,FALSE,"ROTINA";#N/A,#N/A,FALSE,"ITENS";#N/A,#N/A,FALSE,"ACOMP"}</definedName>
    <definedName name="OBZ" hidden="1">{#N/A,#N/A,FALSE,"ROTINA";#N/A,#N/A,FALSE,"ITENS";#N/A,#N/A,FALSE,"ACOMP"}</definedName>
    <definedName name="OD" localSheetId="3">[0]!_p1</definedName>
    <definedName name="OD">[0]!_p1</definedName>
    <definedName name="oi" localSheetId="3">[0]!_p1</definedName>
    <definedName name="oi">[0]!_p1</definedName>
    <definedName name="oireitnfrjrf" localSheetId="3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3">[0]!___p1</definedName>
    <definedName name="op">[0]!___p1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3">OFFSET([5]!File_Name,0,6,1,1)</definedName>
    <definedName name="Other">OFFSET([5]!File_Name,0,6,1,1)</definedName>
    <definedName name="OUT" localSheetId="3">[0]!___p1</definedName>
    <definedName name="OUT">[0]!___p1</definedName>
    <definedName name="Out_96">'[32]Resumo por P'!$J$27</definedName>
    <definedName name="outdoor" localSheetId="3">[0]!_p1</definedName>
    <definedName name="outdoor">[0]!_p1</definedName>
    <definedName name="outdoor1">#REF!</definedName>
    <definedName name="outdoro" localSheetId="3">[0]!_p1</definedName>
    <definedName name="outdoro">[0]!_p1</definedName>
    <definedName name="OUTDR" localSheetId="3">[0]!_p1</definedName>
    <definedName name="OUTDR">[0]!_p1</definedName>
    <definedName name="outu" localSheetId="3">[0]!__p1</definedName>
    <definedName name="outu">[0]!__p1</definedName>
    <definedName name="Outubro" localSheetId="3">[5]!____p1</definedName>
    <definedName name="Outubro">[5]!____p1</definedName>
    <definedName name="oy" localSheetId="3">[5]!____p1</definedName>
    <definedName name="oy">[5]!____p1</definedName>
    <definedName name="p" localSheetId="3">[0]!_p1</definedName>
    <definedName name="p">[0]!_p1</definedName>
    <definedName name="p13.Bk_Depn_Schedule">#REF!</definedName>
    <definedName name="PA" localSheetId="3">[0]!_p1</definedName>
    <definedName name="PA">[0]!_p1</definedName>
    <definedName name="pag">#REF!</definedName>
    <definedName name="Papel">[42]Premissas!$E$15</definedName>
    <definedName name="parrrr" localSheetId="3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3">[0]!_p1</definedName>
    <definedName name="PATY">[0]!_p1</definedName>
    <definedName name="PAUTA">#REF!</definedName>
    <definedName name="PD">'[20]Ranking Geral - Mês'!$A$3:$G$353</definedName>
    <definedName name="pe" localSheetId="3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3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3">[0]!____p1</definedName>
    <definedName name="pkyt">[0]!____p1</definedName>
    <definedName name="plam" localSheetId="3">[0]!___p1</definedName>
    <definedName name="plam">[0]!___p1</definedName>
    <definedName name="plan" localSheetId="3">[0]!___p1</definedName>
    <definedName name="plan">[0]!___p1</definedName>
    <definedName name="PLAN_A6874CA2_7E1A_11d2_8615_006097CC7F35">#REF!</definedName>
    <definedName name="PLAN_BRANDFX">#REF!</definedName>
    <definedName name="Planilha" localSheetId="3">[9]!_xlbgnm.p1</definedName>
    <definedName name="Planilha">[9]!_xlbgnm.p1</definedName>
    <definedName name="playboy">#REF!</definedName>
    <definedName name="plplf" localSheetId="3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3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3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3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3">[0]!__p1</definedName>
    <definedName name="q">[0]!__p1</definedName>
    <definedName name="QAQA">'[17]Pen M AS ABC 25+RJ1'!#REF!</definedName>
    <definedName name="QQ" localSheetId="3">[0]!_p1</definedName>
    <definedName name="QQ">[0]!_p1</definedName>
    <definedName name="qqq" localSheetId="3">[0]!___p1</definedName>
    <definedName name="qqq">[0]!___p1</definedName>
    <definedName name="qqqqqqqqq" localSheetId="3">[0]!____p1</definedName>
    <definedName name="qqqqqqqqq">[0]!____p1</definedName>
    <definedName name="QSFSADFSADFGSDG" localSheetId="3">[9]!_xlbgnm.p1</definedName>
    <definedName name="QSFSADFSADFGSDG">[9]!_xlbgnm.p1</definedName>
    <definedName name="Qtde_páginas">[42]Premissas!$D$13</definedName>
    <definedName name="QUATRO">#REF!</definedName>
    <definedName name="QWE" localSheetId="3">[0]!_p1</definedName>
    <definedName name="QWE">[0]!_p1</definedName>
    <definedName name="RA">#REF!</definedName>
    <definedName name="rad">[31]capa!$A$1:$A$2</definedName>
    <definedName name="rADIO" localSheetId="3">[0]!_p1</definedName>
    <definedName name="rADIO">[0]!_p1</definedName>
    <definedName name="Rádio" localSheetId="3">[0]!____p1</definedName>
    <definedName name="Rádio">[0]!____p1</definedName>
    <definedName name="RÁDIO_PROGRAMAÇÃO_RECOMENDADA_60">#REF!</definedName>
    <definedName name="Rádio1" localSheetId="3">[5]!____p1</definedName>
    <definedName name="Rádio1">[5]!____p1</definedName>
    <definedName name="radio2" localSheetId="3">[0]!___p1</definedName>
    <definedName name="radio2">[0]!___p1</definedName>
    <definedName name="radio3" localSheetId="3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3">[0]!____p1</definedName>
    <definedName name="RANKING">[0]!____p1</definedName>
    <definedName name="RANKKK" localSheetId="3">[0]!____p1</definedName>
    <definedName name="RANKKK">[0]!____p1</definedName>
    <definedName name="RAP">#REF!</definedName>
    <definedName name="rd" localSheetId="3">[0]!___p1</definedName>
    <definedName name="rd">[0]!___p1</definedName>
    <definedName name="re" localSheetId="3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3">[0]!_p1</definedName>
    <definedName name="REC">[0]!_p1</definedName>
    <definedName name="record" localSheetId="3">[0]!___p1</definedName>
    <definedName name="record">[0]!___p1</definedName>
    <definedName name="red" localSheetId="3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3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3">[0]!___p1</definedName>
    <definedName name="reqs">[0]!___p1</definedName>
    <definedName name="RES.PEREIRA" localSheetId="3">[0]!___p1</definedName>
    <definedName name="RES.PEREIRA">[0]!___p1</definedName>
    <definedName name="resumo" localSheetId="3">[0]!___p1</definedName>
    <definedName name="resumo">[0]!___p1</definedName>
    <definedName name="Resumo_Geral">#REF!</definedName>
    <definedName name="Resumo_OD_MU">#REF!</definedName>
    <definedName name="rev" localSheetId="3" hidden="1">[45]!_________p1</definedName>
    <definedName name="rev" hidden="1">[46]!_________p1</definedName>
    <definedName name="revfundo">#REF!</definedName>
    <definedName name="revista" localSheetId="3">[0]!____p1</definedName>
    <definedName name="revista">[0]!____p1</definedName>
    <definedName name="revistafraglobal">#REF!</definedName>
    <definedName name="revistas">[47]plamarc!#REF!</definedName>
    <definedName name="REW" localSheetId="3">[0]!___p1</definedName>
    <definedName name="REW">[0]!___p1</definedName>
    <definedName name="RIB">[16]RIB!$A$6:$AV$50</definedName>
    <definedName name="rio" localSheetId="3">[0]!___p1</definedName>
    <definedName name="rio">[0]!___p1</definedName>
    <definedName name="RJ">[16]RJ!$A$6:$AV$50</definedName>
    <definedName name="rodoviárias" localSheetId="3">[5]!____p1</definedName>
    <definedName name="rodoviárias">[5]!____p1</definedName>
    <definedName name="Royalties">[18]Franqueado!#REF!</definedName>
    <definedName name="rr" localSheetId="3">[0]!___p1</definedName>
    <definedName name="rr">[0]!___p1</definedName>
    <definedName name="rrr" localSheetId="3">[0]!___p1</definedName>
    <definedName name="rrr">[0]!___p1</definedName>
    <definedName name="rrrr" localSheetId="3">[0]!___p1</definedName>
    <definedName name="rrrr">[0]!___p1</definedName>
    <definedName name="rrrrrrrrr" localSheetId="3">[9]!_xlbgnm.p1</definedName>
    <definedName name="rrrrrrrrr">[9]!_xlbgnm.p1</definedName>
    <definedName name="RS" localSheetId="3">[0]!_p1</definedName>
    <definedName name="RS">[0]!_p1</definedName>
    <definedName name="RV" localSheetId="3">[0]!___p1</definedName>
    <definedName name="RV">[0]!___p1</definedName>
    <definedName name="s" localSheetId="3">[0]!___p1</definedName>
    <definedName name="s">[0]!___p1</definedName>
    <definedName name="SA" localSheetId="3">[0]!_p1</definedName>
    <definedName name="SA">[0]!_p1</definedName>
    <definedName name="sad" localSheetId="3">[0]!_p1</definedName>
    <definedName name="sad">[0]!_p1</definedName>
    <definedName name="SAL" localSheetId="3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3">[0]!__p1</definedName>
    <definedName name="saresadf">[0]!__p1</definedName>
    <definedName name="SAS">#REF!</definedName>
    <definedName name="SBT" localSheetId="3">[0]!_p1</definedName>
    <definedName name="SBT">[0]!_p1</definedName>
    <definedName name="sc" localSheetId="3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3">[0]!___p1</definedName>
    <definedName name="sdf">[0]!___p1</definedName>
    <definedName name="sdfr" localSheetId="3">[5]!____p1</definedName>
    <definedName name="sdfr">[5]!____p1</definedName>
    <definedName name="sdsdf" localSheetId="3">[0]!____p1</definedName>
    <definedName name="sdsdf">[0]!____p1</definedName>
    <definedName name="Sec">'[48]Avaliação 2011'!$L$8:$M$14</definedName>
    <definedName name="SECUNDARIA">#REF!</definedName>
    <definedName name="sei" localSheetId="3">[9]!_xlbgnm.p1</definedName>
    <definedName name="sei">[9]!_xlbgnm.p1</definedName>
    <definedName name="SELEÇÃO">'[20]Ranking por Filial - Mês'!$A$1:$AK$26</definedName>
    <definedName name="setembro" localSheetId="3">[9]!_xlbgnm.p1</definedName>
    <definedName name="setembro">[9]!_xlbgnm.p1</definedName>
    <definedName name="sfas" localSheetId="3">[0]!____p1</definedName>
    <definedName name="sfas">[0]!____p1</definedName>
    <definedName name="SHAREPORADP">#REF!</definedName>
    <definedName name="Sheet_Size" localSheetId="3">OFFSET([5]!File_Name,0,3,1,1)</definedName>
    <definedName name="Sheet_Size">OFFSET([5]!File_Name,0,3,1,1)</definedName>
    <definedName name="Shopping" localSheetId="3">[13]!_p1</definedName>
    <definedName name="Shopping">[13]!_p1</definedName>
    <definedName name="sil" localSheetId="3">[0]!___p1</definedName>
    <definedName name="sil">[0]!___p1</definedName>
    <definedName name="silvia" localSheetId="3">[0]!____p1</definedName>
    <definedName name="silvia">[0]!____p1</definedName>
    <definedName name="sim" localSheetId="3">[9]!_xlbgnm.p1</definedName>
    <definedName name="sim">[9]!_xlbgnm.p1</definedName>
    <definedName name="SJC">[16]SJC!$A$6:$AV$50</definedName>
    <definedName name="SJR">[16]SJR!$A$6:$AV$50</definedName>
    <definedName name="SMS" localSheetId="3">[0]!___p1</definedName>
    <definedName name="SMS">[0]!___p1</definedName>
    <definedName name="SOLI" localSheetId="3">[0]!_p1</definedName>
    <definedName name="SOLI">[0]!_p1</definedName>
    <definedName name="SOLICITAÇÃO_VIVO" localSheetId="3">[0]!_p1</definedName>
    <definedName name="SOLICITAÇÃO_VIVO">[0]!_p1</definedName>
    <definedName name="SOR">[16]SOR!$A$6:$AV$50</definedName>
    <definedName name="South">'[41]Budget Coca-Cola'!#REF!</definedName>
    <definedName name="sp" localSheetId="3">[0]!_p1</definedName>
    <definedName name="sp">[0]!_p1</definedName>
    <definedName name="spi" localSheetId="3">[0]!_p1</definedName>
    <definedName name="spi">[0]!_p1</definedName>
    <definedName name="ss" localSheetId="3">[0]!___p1</definedName>
    <definedName name="ss">[0]!___p1</definedName>
    <definedName name="ssd">#REF!</definedName>
    <definedName name="sss" localSheetId="3">[0]!_p1</definedName>
    <definedName name="sss">[0]!_p1</definedName>
    <definedName name="ssss">#REF!</definedName>
    <definedName name="ssssssss" localSheetId="3">[0]!_p1</definedName>
    <definedName name="ssssssss">[0]!_p1</definedName>
    <definedName name="SU">#REF!</definedName>
    <definedName name="SUPPLEMT">'[49]Ficha Técnica'!$A$12:$B$134</definedName>
    <definedName name="SWOT" localSheetId="3" hidden="1">{#N/A,#N/A,FALSE,"ROTINA";#N/A,#N/A,FALSE,"ITENS";#N/A,#N/A,FALSE,"ACOMP"}</definedName>
    <definedName name="SWOT" hidden="1">{#N/A,#N/A,FALSE,"ROTINA";#N/A,#N/A,FALSE,"ITENS";#N/A,#N/A,FALSE,"ACOMP"}</definedName>
    <definedName name="t" localSheetId="3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3">[0]!_p1</definedName>
    <definedName name="TCO">[0]!_p1</definedName>
    <definedName name="teastro" localSheetId="3">[0]!___p1</definedName>
    <definedName name="teastro">[0]!___p1</definedName>
    <definedName name="televisao" localSheetId="3">[0]!_p1</definedName>
    <definedName name="televisao">[0]!_p1</definedName>
    <definedName name="televisão" localSheetId="3">[0]!___p1</definedName>
    <definedName name="televisão">[0]!___p1</definedName>
    <definedName name="TER" localSheetId="3">[0]!_p1</definedName>
    <definedName name="TER">[0]!_p1</definedName>
    <definedName name="teriirotio">#REF!</definedName>
    <definedName name="TES">[26]PONDERA!$C$1:$R$12</definedName>
    <definedName name="test" localSheetId="3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3">[5]!____p1</definedName>
    <definedName name="TESTE1">[5]!____p1</definedName>
    <definedName name="testes" localSheetId="3" hidden="1">{#N/A,#N/A,FALSE,"ROTINA";#N/A,#N/A,FALSE,"ITENS";#N/A,#N/A,FALSE,"ACOMP"}</definedName>
    <definedName name="testes" hidden="1">{#N/A,#N/A,FALSE,"ROTINA";#N/A,#N/A,FALSE,"ITENS";#N/A,#N/A,FALSE,"ACOMP"}</definedName>
    <definedName name="ti" localSheetId="3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3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3">[0]!___p1</definedName>
    <definedName name="tresmeios">[0]!___p1</definedName>
    <definedName name="trimestre">'[33]honda yamaha'!$AP$2:$AX$37</definedName>
    <definedName name="tt" localSheetId="3">[9]!_p1</definedName>
    <definedName name="tt">[9]!_p1</definedName>
    <definedName name="ttt" localSheetId="3">[0]!___p1</definedName>
    <definedName name="ttt">[0]!___p1</definedName>
    <definedName name="TTV">#REF!</definedName>
    <definedName name="TTVP">#REF!</definedName>
    <definedName name="TV" localSheetId="3">[0]!___p1</definedName>
    <definedName name="TV">[0]!___p1</definedName>
    <definedName name="TVAVULSA" localSheetId="3">[0]!___p1</definedName>
    <definedName name="TVAVULSA">[0]!___p1</definedName>
    <definedName name="TYPE">'[17]Pen M AS ABC 25+RJ1'!#REF!</definedName>
    <definedName name="U" localSheetId="3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3" hidden="1">#REF!</definedName>
    <definedName name="UNI" hidden="1">#REF!</definedName>
    <definedName name="USA">[4]Feriados!$B$27:$B$34</definedName>
    <definedName name="uuuu" localSheetId="3">OFFSET([13]!START,0,0,1,1)</definedName>
    <definedName name="uuuu">OFFSET([13]!START,0,0,1,1)</definedName>
    <definedName name="uy" localSheetId="3">[9]!_p1</definedName>
    <definedName name="uy">[9]!_p1</definedName>
    <definedName name="V" localSheetId="3">[0]!_p1</definedName>
    <definedName name="V">[0]!_p1</definedName>
    <definedName name="VAI" localSheetId="3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3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3">[0]!_p1</definedName>
    <definedName name="ver">[0]!_p1</definedName>
    <definedName name="versao" localSheetId="3">[0]!_p1</definedName>
    <definedName name="versao">[0]!_p1</definedName>
    <definedName name="vi" localSheetId="3">[0]!___p1</definedName>
    <definedName name="vi">[0]!___p1</definedName>
    <definedName name="viado" localSheetId="3">[0]!____p1</definedName>
    <definedName name="viado">[0]!____p1</definedName>
    <definedName name="vic" localSheetId="3">[9]!_xlbgnm.p1</definedName>
    <definedName name="vic">[9]!_xlbgnm.p1</definedName>
    <definedName name="vio" localSheetId="3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3" hidden="1">{"'crono'!$U$12:$W$20"}</definedName>
    <definedName name="vitorio" hidden="1">{"'crono'!$U$12:$W$20"}</definedName>
    <definedName name="vivo" localSheetId="3">[0]!___p1</definedName>
    <definedName name="vivo">[0]!___p1</definedName>
    <definedName name="vivo_alternativos" localSheetId="3">[0]!_p1</definedName>
    <definedName name="vivo_alternativos">[0]!_p1</definedName>
    <definedName name="vivo_conf" localSheetId="3">[0]!_p1</definedName>
    <definedName name="vivo_conf">[0]!_p1</definedName>
    <definedName name="VIVO_NÃO" localSheetId="3">[0]!_p1</definedName>
    <definedName name="VIVO_NÃO">[0]!_p1</definedName>
    <definedName name="VIVO2" localSheetId="3">[0]!_p1</definedName>
    <definedName name="VIVO2">[0]!_p1</definedName>
    <definedName name="vivo36" localSheetId="3">[0]!___p1</definedName>
    <definedName name="vivo36">[0]!___p1</definedName>
    <definedName name="VL">#REF!</definedName>
    <definedName name="VLP">#REF!</definedName>
    <definedName name="vv" localSheetId="3">[0]!___p1</definedName>
    <definedName name="vv">[0]!___p1</definedName>
    <definedName name="vvvv" localSheetId="3">[0]!__p1</definedName>
    <definedName name="vvvv">[0]!__p1</definedName>
    <definedName name="W" localSheetId="3">[0]!_p1</definedName>
    <definedName name="W">[0]!_p1</definedName>
    <definedName name="wdfpwepgr" localSheetId="3">[5]!____p1</definedName>
    <definedName name="wdfpwepgr">[5]!____p1</definedName>
    <definedName name="WeekNumbers">#REF!</definedName>
    <definedName name="wEnt">#REF!</definedName>
    <definedName name="wqcwec" localSheetId="3">[0]!____p1</definedName>
    <definedName name="wqcwec">[0]!____p1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3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3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3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3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3">[0]!_p1</definedName>
    <definedName name="WS">[0]!_p1</definedName>
    <definedName name="ww" localSheetId="3">[0]!___p1</definedName>
    <definedName name="ww">[0]!___p1</definedName>
    <definedName name="wwc" localSheetId="3">[0]!____p1</definedName>
    <definedName name="wwc">[0]!____p1</definedName>
    <definedName name="WWWWW">#REF!</definedName>
    <definedName name="x" localSheetId="3">[0]!___p1</definedName>
    <definedName name="x">[0]!___p1</definedName>
    <definedName name="xx" localSheetId="3">[0]!___p1</definedName>
    <definedName name="xx">[0]!___p1</definedName>
    <definedName name="xxx">#REF!</definedName>
    <definedName name="xxxx" localSheetId="3">[0]!___p1</definedName>
    <definedName name="xxxx">[0]!___p1</definedName>
    <definedName name="xxxxxxx" localSheetId="3">[0]!____p1</definedName>
    <definedName name="xxxxxxx">[0]!____p1</definedName>
    <definedName name="xxxxxxxxx" localSheetId="3">[0]!____p1</definedName>
    <definedName name="xxxxxxxxx">[0]!____p1</definedName>
    <definedName name="y" localSheetId="3">[0]!__p1</definedName>
    <definedName name="y">[0]!__p1</definedName>
    <definedName name="Yamaha">'[33]honda yamaha'!$Z$1:$AM$29</definedName>
    <definedName name="yy" localSheetId="3">[9]!_xlbgnm.p1</definedName>
    <definedName name="yy">[9]!_xlbgnm.p1</definedName>
    <definedName name="z">#REF!</definedName>
    <definedName name="z\sdfh" localSheetId="3">[9]!_xlbgnm.p1</definedName>
    <definedName name="z\sdfh">[9]!_xlbgnm.p1</definedName>
    <definedName name="Z_BDB4B167_E3AA_11D7_8D7A_00B0D08F20DC_.wvu.PrintArea" localSheetId="3" hidden="1">#REF!</definedName>
    <definedName name="Z_BDB4B167_E3AA_11D7_8D7A_00B0D08F20DC_.wvu.PrintArea" hidden="1">#REF!</definedName>
    <definedName name="zdfb" localSheetId="3">[9]!_xlbgnm.p1</definedName>
    <definedName name="zdfb">[9]!_xlbgnm.p1</definedName>
    <definedName name="zdfbn" localSheetId="3">[9]!_xlbgnm.p1</definedName>
    <definedName name="zdfbn">[9]!_xlbgnm.p1</definedName>
    <definedName name="zdfn" localSheetId="3">[9]!_xlbgnm.p1</definedName>
    <definedName name="zdfn">[9]!_xlbgnm.p1</definedName>
    <definedName name="zfdhu6rkvd8u6o5" localSheetId="3" hidden="1">{"'Janeiro'!$A$1:$I$153"}</definedName>
    <definedName name="zfdhu6rkvd8u6o5" hidden="1">{"'Janeiro'!$A$1:$I$153"}</definedName>
    <definedName name="zsdfhzfsdh" localSheetId="3">[9]!_xlbgnm.p1</definedName>
    <definedName name="zsdfhzfsdh">[9]!_xlbgnm.p1</definedName>
    <definedName name="zw">#N/A</definedName>
    <definedName name="zx">#N/A</definedName>
    <definedName name="ZXCVBNM" localSheetId="3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3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47" l="1"/>
  <c r="L3" i="47"/>
  <c r="L4" i="47" s="1"/>
  <c r="J23" i="42"/>
  <c r="T20" i="42"/>
  <c r="S20" i="42"/>
  <c r="R20" i="42"/>
  <c r="L20" i="42"/>
  <c r="M20" i="42" s="1"/>
  <c r="F20" i="42"/>
  <c r="E20" i="42"/>
  <c r="D20" i="42"/>
  <c r="T18" i="42"/>
  <c r="S18" i="42"/>
  <c r="L18" i="42" s="1"/>
  <c r="R18" i="42"/>
  <c r="F18" i="42"/>
  <c r="E18" i="42"/>
  <c r="D18" i="42"/>
  <c r="T17" i="42"/>
  <c r="S17" i="42"/>
  <c r="L17" i="42" s="1"/>
  <c r="R17" i="42"/>
  <c r="F17" i="42"/>
  <c r="E17" i="42"/>
  <c r="D17" i="42"/>
  <c r="T16" i="42"/>
  <c r="S16" i="42"/>
  <c r="L16" i="42" s="1"/>
  <c r="R16" i="42"/>
  <c r="F16" i="42"/>
  <c r="E16" i="42"/>
  <c r="D16" i="42"/>
  <c r="T14" i="42"/>
  <c r="S14" i="42"/>
  <c r="R14" i="42"/>
  <c r="L14" i="42"/>
  <c r="O14" i="42" s="1"/>
  <c r="P14" i="42" s="1"/>
  <c r="F14" i="42"/>
  <c r="E14" i="42"/>
  <c r="D14" i="42"/>
  <c r="O3" i="47" l="1"/>
  <c r="O4" i="47" s="1"/>
  <c r="O17" i="42"/>
  <c r="P17" i="42" s="1"/>
  <c r="M17" i="42"/>
  <c r="O18" i="42"/>
  <c r="P18" i="42" s="1"/>
  <c r="M18" i="42"/>
  <c r="V23" i="42"/>
  <c r="M16" i="42"/>
  <c r="O16" i="42"/>
  <c r="P16" i="42" s="1"/>
  <c r="M14" i="42"/>
  <c r="M23" i="42" s="1"/>
  <c r="O20" i="42"/>
  <c r="P20" i="42" s="1"/>
  <c r="P23" i="42" l="1"/>
  <c r="AD33" i="22" l="1"/>
  <c r="AD32" i="22"/>
  <c r="AD31" i="22"/>
  <c r="AD30" i="22"/>
  <c r="AD28" i="22"/>
  <c r="AD27" i="22"/>
  <c r="AD26" i="22"/>
  <c r="AD25" i="22"/>
  <c r="AD23" i="22"/>
  <c r="AD22" i="22"/>
  <c r="AD21" i="22"/>
  <c r="AD20" i="22"/>
  <c r="AD18" i="22"/>
  <c r="AD17" i="22"/>
  <c r="AD16" i="22"/>
  <c r="AD15" i="22"/>
  <c r="AD13" i="22"/>
  <c r="AD12" i="22"/>
  <c r="AD11" i="22"/>
  <c r="AD10" i="22"/>
  <c r="AD8" i="22"/>
  <c r="AD7" i="22"/>
  <c r="AD6" i="22"/>
  <c r="AD5" i="22"/>
  <c r="AD41" i="22"/>
  <c r="AD40" i="22"/>
  <c r="AD39" i="22"/>
  <c r="AD38" i="22"/>
  <c r="AD37" i="22"/>
  <c r="AD36" i="22"/>
  <c r="H41" i="22"/>
  <c r="L38" i="22"/>
  <c r="H38" i="22"/>
  <c r="G38" i="22" s="1"/>
  <c r="F38" i="22"/>
  <c r="E38" i="22"/>
  <c r="D38" i="22"/>
  <c r="C38" i="22"/>
  <c r="B38" i="22"/>
  <c r="L37" i="22"/>
  <c r="G37" i="22" s="1"/>
  <c r="H37" i="22"/>
  <c r="J37" i="22" s="1"/>
  <c r="K37" i="22" s="1"/>
  <c r="F37" i="22"/>
  <c r="E37" i="22"/>
  <c r="D37" i="22"/>
  <c r="C37" i="22"/>
  <c r="B37" i="22"/>
  <c r="L36" i="22"/>
  <c r="G36" i="22" s="1"/>
  <c r="H36" i="22"/>
  <c r="J36" i="22" s="1"/>
  <c r="K36" i="22" s="1"/>
  <c r="F36" i="22"/>
  <c r="E36" i="22"/>
  <c r="D36" i="22"/>
  <c r="C36" i="22"/>
  <c r="B36" i="22"/>
  <c r="L35" i="22"/>
  <c r="G35" i="22" s="1"/>
  <c r="J35" i="22"/>
  <c r="K35" i="22" s="1"/>
  <c r="H35" i="22"/>
  <c r="I35" i="22" s="1"/>
  <c r="F35" i="22"/>
  <c r="E35" i="22"/>
  <c r="D35" i="22"/>
  <c r="C35" i="22"/>
  <c r="B35" i="22"/>
  <c r="L34" i="22"/>
  <c r="K34" i="22"/>
  <c r="J34" i="22"/>
  <c r="I34" i="22"/>
  <c r="H34" i="22"/>
  <c r="G34" i="22" s="1"/>
  <c r="F34" i="22"/>
  <c r="E34" i="22"/>
  <c r="D34" i="22"/>
  <c r="C34" i="22"/>
  <c r="B34" i="22"/>
  <c r="L33" i="22"/>
  <c r="J33" i="22"/>
  <c r="K33" i="22" s="1"/>
  <c r="H33" i="22"/>
  <c r="G33" i="22" s="1"/>
  <c r="F33" i="22"/>
  <c r="E33" i="22"/>
  <c r="D33" i="22"/>
  <c r="C33" i="22"/>
  <c r="B33" i="22"/>
  <c r="L32" i="22"/>
  <c r="G32" i="22" s="1"/>
  <c r="J32" i="22"/>
  <c r="K32" i="22" s="1"/>
  <c r="I32" i="22"/>
  <c r="H32" i="22"/>
  <c r="F32" i="22"/>
  <c r="E32" i="22"/>
  <c r="D32" i="22"/>
  <c r="C32" i="22"/>
  <c r="B32" i="22"/>
  <c r="L31" i="22"/>
  <c r="H31" i="22"/>
  <c r="J31" i="22" s="1"/>
  <c r="K31" i="22" s="1"/>
  <c r="F31" i="22"/>
  <c r="E31" i="22"/>
  <c r="D31" i="22"/>
  <c r="C31" i="22"/>
  <c r="B31" i="22"/>
  <c r="L30" i="22"/>
  <c r="H30" i="22"/>
  <c r="J30" i="22" s="1"/>
  <c r="K30" i="22" s="1"/>
  <c r="G30" i="22"/>
  <c r="F30" i="22"/>
  <c r="E30" i="22"/>
  <c r="D30" i="22"/>
  <c r="C30" i="22"/>
  <c r="B30" i="22"/>
  <c r="L29" i="22"/>
  <c r="H29" i="22"/>
  <c r="J29" i="22" s="1"/>
  <c r="K29" i="22" s="1"/>
  <c r="G29" i="22"/>
  <c r="F29" i="22"/>
  <c r="E29" i="22"/>
  <c r="D29" i="22"/>
  <c r="C29" i="22"/>
  <c r="B29" i="22"/>
  <c r="L28" i="22"/>
  <c r="H28" i="22"/>
  <c r="J28" i="22" s="1"/>
  <c r="K28" i="22" s="1"/>
  <c r="G28" i="22"/>
  <c r="F28" i="22"/>
  <c r="E28" i="22"/>
  <c r="D28" i="22"/>
  <c r="C28" i="22"/>
  <c r="B28" i="22"/>
  <c r="L27" i="22"/>
  <c r="H27" i="22"/>
  <c r="I27" i="22" s="1"/>
  <c r="G27" i="22"/>
  <c r="F27" i="22"/>
  <c r="E27" i="22"/>
  <c r="D27" i="22"/>
  <c r="C27" i="22"/>
  <c r="B27" i="22"/>
  <c r="L26" i="22"/>
  <c r="H26" i="22"/>
  <c r="J26" i="22" s="1"/>
  <c r="K26" i="22" s="1"/>
  <c r="G26" i="22"/>
  <c r="F26" i="22"/>
  <c r="E26" i="22"/>
  <c r="D26" i="22"/>
  <c r="C26" i="22"/>
  <c r="B26" i="22"/>
  <c r="L25" i="22"/>
  <c r="G25" i="22" s="1"/>
  <c r="H25" i="22"/>
  <c r="J25" i="22" s="1"/>
  <c r="K25" i="22" s="1"/>
  <c r="F25" i="22"/>
  <c r="E25" i="22"/>
  <c r="D25" i="22"/>
  <c r="C25" i="22"/>
  <c r="B25" i="22"/>
  <c r="L24" i="22"/>
  <c r="H24" i="22"/>
  <c r="J24" i="22" s="1"/>
  <c r="K24" i="22" s="1"/>
  <c r="F24" i="22"/>
  <c r="E24" i="22"/>
  <c r="D24" i="22"/>
  <c r="C24" i="22"/>
  <c r="B24" i="22"/>
  <c r="L23" i="22"/>
  <c r="J23" i="22"/>
  <c r="K23" i="22" s="1"/>
  <c r="H23" i="22"/>
  <c r="I23" i="22" s="1"/>
  <c r="F23" i="22"/>
  <c r="E23" i="22"/>
  <c r="D23" i="22"/>
  <c r="C23" i="22"/>
  <c r="B23" i="22"/>
  <c r="L22" i="22"/>
  <c r="G22" i="22" s="1"/>
  <c r="K22" i="22"/>
  <c r="J22" i="22"/>
  <c r="I22" i="22"/>
  <c r="H22" i="22"/>
  <c r="F22" i="22"/>
  <c r="E22" i="22"/>
  <c r="D22" i="22"/>
  <c r="C22" i="22"/>
  <c r="B22" i="22"/>
  <c r="L21" i="22"/>
  <c r="J21" i="22"/>
  <c r="K21" i="22" s="1"/>
  <c r="H21" i="22"/>
  <c r="G21" i="22" s="1"/>
  <c r="F21" i="22"/>
  <c r="E21" i="22"/>
  <c r="D21" i="22"/>
  <c r="C21" i="22"/>
  <c r="B21" i="22"/>
  <c r="L20" i="22"/>
  <c r="G20" i="22" s="1"/>
  <c r="J20" i="22"/>
  <c r="K20" i="22" s="1"/>
  <c r="I20" i="22"/>
  <c r="H20" i="22"/>
  <c r="F20" i="22"/>
  <c r="E20" i="22"/>
  <c r="D20" i="22"/>
  <c r="C20" i="22"/>
  <c r="B20" i="22"/>
  <c r="L19" i="22"/>
  <c r="H19" i="22"/>
  <c r="I19" i="22" s="1"/>
  <c r="F19" i="22"/>
  <c r="E19" i="22"/>
  <c r="D19" i="22"/>
  <c r="C19" i="22"/>
  <c r="B19" i="22"/>
  <c r="L18" i="22"/>
  <c r="H18" i="22"/>
  <c r="I18" i="22" s="1"/>
  <c r="G18" i="22"/>
  <c r="F18" i="22"/>
  <c r="E18" i="22"/>
  <c r="D18" i="22"/>
  <c r="C18" i="22"/>
  <c r="B18" i="22"/>
  <c r="L17" i="22"/>
  <c r="H17" i="22"/>
  <c r="I17" i="22" s="1"/>
  <c r="G17" i="22"/>
  <c r="F17" i="22"/>
  <c r="E17" i="22"/>
  <c r="D17" i="22"/>
  <c r="C17" i="22"/>
  <c r="B17" i="22"/>
  <c r="L16" i="22"/>
  <c r="H16" i="22"/>
  <c r="J16" i="22" s="1"/>
  <c r="K16" i="22" s="1"/>
  <c r="G16" i="22"/>
  <c r="F16" i="22"/>
  <c r="E16" i="22"/>
  <c r="D16" i="22"/>
  <c r="C16" i="22"/>
  <c r="B16" i="22"/>
  <c r="L15" i="22"/>
  <c r="H15" i="22"/>
  <c r="J15" i="22" s="1"/>
  <c r="K15" i="22" s="1"/>
  <c r="G15" i="22"/>
  <c r="F15" i="22"/>
  <c r="E15" i="22"/>
  <c r="D15" i="22"/>
  <c r="C15" i="22"/>
  <c r="B15" i="22"/>
  <c r="L14" i="22"/>
  <c r="H14" i="22"/>
  <c r="J14" i="22" s="1"/>
  <c r="K14" i="22" s="1"/>
  <c r="G14" i="22"/>
  <c r="F14" i="22"/>
  <c r="E14" i="22"/>
  <c r="D14" i="22"/>
  <c r="C14" i="22"/>
  <c r="B14" i="22"/>
  <c r="L13" i="22"/>
  <c r="G13" i="22" s="1"/>
  <c r="J13" i="22"/>
  <c r="K13" i="22" s="1"/>
  <c r="I13" i="22"/>
  <c r="H13" i="22"/>
  <c r="F13" i="22"/>
  <c r="E13" i="22"/>
  <c r="D13" i="22"/>
  <c r="C13" i="22"/>
  <c r="B13" i="22"/>
  <c r="L12" i="22"/>
  <c r="I12" i="22"/>
  <c r="H12" i="22"/>
  <c r="J12" i="22" s="1"/>
  <c r="K12" i="22" s="1"/>
  <c r="F12" i="22"/>
  <c r="E12" i="22"/>
  <c r="D12" i="22"/>
  <c r="C12" i="22"/>
  <c r="B12" i="22"/>
  <c r="L11" i="22"/>
  <c r="J11" i="22"/>
  <c r="K11" i="22" s="1"/>
  <c r="H11" i="22"/>
  <c r="I11" i="22" s="1"/>
  <c r="F11" i="22"/>
  <c r="E11" i="22"/>
  <c r="D11" i="22"/>
  <c r="C11" i="22"/>
  <c r="B11" i="22"/>
  <c r="L10" i="22"/>
  <c r="G10" i="22" s="1"/>
  <c r="K10" i="22"/>
  <c r="J10" i="22"/>
  <c r="I10" i="22"/>
  <c r="H10" i="22"/>
  <c r="F10" i="22"/>
  <c r="E10" i="22"/>
  <c r="D10" i="22"/>
  <c r="C10" i="22"/>
  <c r="B10" i="22"/>
  <c r="L9" i="22"/>
  <c r="J9" i="22"/>
  <c r="K9" i="22" s="1"/>
  <c r="H9" i="22"/>
  <c r="G9" i="22" s="1"/>
  <c r="F9" i="22"/>
  <c r="E9" i="22"/>
  <c r="D9" i="22"/>
  <c r="C9" i="22"/>
  <c r="B9" i="22"/>
  <c r="L8" i="22"/>
  <c r="J8" i="22"/>
  <c r="K8" i="22" s="1"/>
  <c r="I8" i="22"/>
  <c r="H8" i="22"/>
  <c r="G8" i="22"/>
  <c r="F8" i="22"/>
  <c r="E8" i="22"/>
  <c r="D8" i="22"/>
  <c r="C8" i="22"/>
  <c r="B8" i="22"/>
  <c r="L7" i="22"/>
  <c r="H7" i="22"/>
  <c r="J7" i="22" s="1"/>
  <c r="K7" i="22" s="1"/>
  <c r="F7" i="22"/>
  <c r="E7" i="22"/>
  <c r="D7" i="22"/>
  <c r="C7" i="22"/>
  <c r="B7" i="22"/>
  <c r="L6" i="22"/>
  <c r="H6" i="22"/>
  <c r="J6" i="22" s="1"/>
  <c r="K6" i="22" s="1"/>
  <c r="G6" i="22"/>
  <c r="F6" i="22"/>
  <c r="E6" i="22"/>
  <c r="D6" i="22"/>
  <c r="C6" i="22"/>
  <c r="B6" i="22"/>
  <c r="L5" i="22"/>
  <c r="H5" i="22"/>
  <c r="J5" i="22" s="1"/>
  <c r="K5" i="22" s="1"/>
  <c r="G5" i="22"/>
  <c r="F5" i="22"/>
  <c r="E5" i="22"/>
  <c r="D5" i="22"/>
  <c r="C5" i="22"/>
  <c r="B5" i="22"/>
  <c r="L4" i="22"/>
  <c r="H4" i="22"/>
  <c r="I4" i="22" s="1"/>
  <c r="G4" i="22"/>
  <c r="F4" i="22"/>
  <c r="E4" i="22"/>
  <c r="D4" i="22"/>
  <c r="C4" i="22"/>
  <c r="B4" i="22"/>
  <c r="I7" i="22" l="1"/>
  <c r="G7" i="22"/>
  <c r="I9" i="22"/>
  <c r="G19" i="22"/>
  <c r="I21" i="22"/>
  <c r="G31" i="22"/>
  <c r="I33" i="22"/>
  <c r="J19" i="22"/>
  <c r="K19" i="22" s="1"/>
  <c r="J17" i="22"/>
  <c r="K17" i="22" s="1"/>
  <c r="I28" i="22"/>
  <c r="J4" i="22"/>
  <c r="K4" i="22" s="1"/>
  <c r="I15" i="22"/>
  <c r="G12" i="22"/>
  <c r="I14" i="22"/>
  <c r="G24" i="22"/>
  <c r="I26" i="22"/>
  <c r="J27" i="22"/>
  <c r="K27" i="22" s="1"/>
  <c r="I38" i="22"/>
  <c r="I30" i="22"/>
  <c r="I5" i="22"/>
  <c r="I29" i="22"/>
  <c r="I16" i="22"/>
  <c r="G11" i="22"/>
  <c r="G23" i="22"/>
  <c r="I25" i="22"/>
  <c r="I37" i="22"/>
  <c r="J38" i="22"/>
  <c r="K38" i="22" s="1"/>
  <c r="I31" i="22"/>
  <c r="J18" i="22"/>
  <c r="K18" i="22" s="1"/>
  <c r="I24" i="22"/>
  <c r="I36" i="22"/>
  <c r="I6" i="22"/>
  <c r="AF37" i="22" l="1"/>
  <c r="AF38" i="22"/>
  <c r="AF39" i="22"/>
  <c r="AF40" i="22"/>
  <c r="AF41" i="22"/>
  <c r="AF36" i="22"/>
  <c r="D62" i="22" l="1"/>
  <c r="D61" i="22"/>
  <c r="D60" i="22"/>
  <c r="D59" i="22"/>
  <c r="D58" i="22"/>
  <c r="D57" i="22"/>
  <c r="D56" i="22"/>
  <c r="D55" i="22"/>
  <c r="D54" i="22"/>
  <c r="D53" i="22"/>
  <c r="D51" i="22"/>
  <c r="D50" i="22"/>
  <c r="D49" i="22"/>
  <c r="D48" i="22"/>
  <c r="D47" i="22"/>
  <c r="D46" i="22"/>
  <c r="L41" i="22"/>
  <c r="J41" i="22"/>
  <c r="K41" i="22" s="1"/>
  <c r="L3" i="22"/>
  <c r="H3" i="22"/>
  <c r="J3" i="22" s="1"/>
  <c r="K3" i="22" s="1"/>
  <c r="F3" i="22"/>
  <c r="E3" i="22"/>
  <c r="D3" i="22"/>
  <c r="C3" i="22"/>
  <c r="B3" i="22"/>
  <c r="I3" i="22" l="1"/>
  <c r="G3" i="22"/>
  <c r="G41" i="22"/>
  <c r="I41" i="22"/>
</calcChain>
</file>

<file path=xl/sharedStrings.xml><?xml version="1.0" encoding="utf-8"?>
<sst xmlns="http://schemas.openxmlformats.org/spreadsheetml/2006/main" count="502" uniqueCount="196">
  <si>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</si>
  <si>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</si>
  <si>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</si>
  <si>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</si>
  <si>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</si>
  <si>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</si>
  <si>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</si>
  <si>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</si>
  <si>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</si>
  <si>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</si>
  <si>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</si>
  <si>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</si>
  <si>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</si>
  <si>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</si>
  <si>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</si>
  <si>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</si>
  <si>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</si>
  <si>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</si>
  <si>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</si>
  <si>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</si>
  <si>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</si>
  <si>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</si>
  <si>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</si>
  <si>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</si>
  <si>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</si>
  <si>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</si>
  <si>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</si>
  <si>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</si>
  <si>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</si>
  <si>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</si>
  <si>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</si>
  <si>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CONV.</t>
  </si>
  <si>
    <t>GÊNERO</t>
  </si>
  <si>
    <t>CÓDIGO</t>
  </si>
  <si>
    <t>GOIÂNIA</t>
  </si>
  <si>
    <t>HORA INICIO</t>
  </si>
  <si>
    <t>15"</t>
  </si>
  <si>
    <t>45"</t>
  </si>
  <si>
    <t>60"</t>
  </si>
  <si>
    <t>120"</t>
  </si>
  <si>
    <t>COEF</t>
  </si>
  <si>
    <t>INÍCIO</t>
  </si>
  <si>
    <t>FIM</t>
  </si>
  <si>
    <t>(GO1)</t>
  </si>
  <si>
    <t>PARA 15"</t>
  </si>
  <si>
    <t>SEG/SEX</t>
  </si>
  <si>
    <t>06H30</t>
  </si>
  <si>
    <t>08H30</t>
  </si>
  <si>
    <t>JORNALISMO</t>
  </si>
  <si>
    <t>GOAR</t>
  </si>
  <si>
    <t>GOIÁS NO AR</t>
  </si>
  <si>
    <t>VALOR</t>
  </si>
  <si>
    <t>TEMPO</t>
  </si>
  <si>
    <t>09H35</t>
  </si>
  <si>
    <t>FALA</t>
  </si>
  <si>
    <t>FALA BRASIL</t>
  </si>
  <si>
    <t>BAGO</t>
  </si>
  <si>
    <t>BALANCO GERAL GOI</t>
  </si>
  <si>
    <t>11H30</t>
  </si>
  <si>
    <t>VARIEDADES</t>
  </si>
  <si>
    <t>HDIA</t>
  </si>
  <si>
    <t>HOJE EM DIA</t>
  </si>
  <si>
    <t>15H30</t>
  </si>
  <si>
    <t>REPORTAGEM</t>
  </si>
  <si>
    <t>BALANÇO GERAL GO</t>
  </si>
  <si>
    <t>16H30</t>
  </si>
  <si>
    <t>NOVELA</t>
  </si>
  <si>
    <t>NVTD</t>
  </si>
  <si>
    <t>NOVELA DA TARDE 1</t>
  </si>
  <si>
    <t>18H00</t>
  </si>
  <si>
    <t>CIAL</t>
  </si>
  <si>
    <t>CIDADE ALERTA</t>
  </si>
  <si>
    <t>19H10</t>
  </si>
  <si>
    <t>CALG</t>
  </si>
  <si>
    <t>CIDADE ALERTA GO</t>
  </si>
  <si>
    <t>CIDADE ALERTA GOI</t>
  </si>
  <si>
    <t>19H50</t>
  </si>
  <si>
    <t>GORC</t>
  </si>
  <si>
    <t>GOIÁS RECORD</t>
  </si>
  <si>
    <t>19H55</t>
  </si>
  <si>
    <t>21H00</t>
  </si>
  <si>
    <t>JREC</t>
  </si>
  <si>
    <t>JORNAL DA RECORD</t>
  </si>
  <si>
    <t>22H00</t>
  </si>
  <si>
    <t>NOVE</t>
  </si>
  <si>
    <t xml:space="preserve">NOVELA 3 </t>
  </si>
  <si>
    <t>NV22</t>
  </si>
  <si>
    <t>NOVELA 22H</t>
  </si>
  <si>
    <t>23H45</t>
  </si>
  <si>
    <t>GOIAS NO AR</t>
  </si>
  <si>
    <t>00H30</t>
  </si>
  <si>
    <t>FILME</t>
  </si>
  <si>
    <t>REALITY SHOW</t>
  </si>
  <si>
    <t>SEX</t>
  </si>
  <si>
    <t>QUIL</t>
  </si>
  <si>
    <t>QUILOS MORTAIS</t>
  </si>
  <si>
    <t>SEG/QUA</t>
  </si>
  <si>
    <t>SÉRIE</t>
  </si>
  <si>
    <t>SPRE</t>
  </si>
  <si>
    <t>SÉRIE PREMIUM</t>
  </si>
  <si>
    <t>GOIAS RECORD</t>
  </si>
  <si>
    <t>SÁB</t>
  </si>
  <si>
    <t>07H00</t>
  </si>
  <si>
    <t>07H35</t>
  </si>
  <si>
    <t>BRAS</t>
  </si>
  <si>
    <t xml:space="preserve">BRASIL CAMINHONEIRO </t>
  </si>
  <si>
    <t>12H00</t>
  </si>
  <si>
    <t>FBES</t>
  </si>
  <si>
    <t>FALA BRASIL - Ed. de Sábado</t>
  </si>
  <si>
    <t>SAB</t>
  </si>
  <si>
    <t>13H00</t>
  </si>
  <si>
    <t>15H00</t>
  </si>
  <si>
    <t>BAGS</t>
  </si>
  <si>
    <t>17H00</t>
  </si>
  <si>
    <t>CIAV</t>
  </si>
  <si>
    <t>CINE AVENTURA</t>
  </si>
  <si>
    <t>ARGO</t>
  </si>
  <si>
    <t>DOM</t>
  </si>
  <si>
    <t>10H00</t>
  </si>
  <si>
    <t>RURAL</t>
  </si>
  <si>
    <t>AGRO RECORD</t>
  </si>
  <si>
    <t>19H45</t>
  </si>
  <si>
    <t>CAES</t>
  </si>
  <si>
    <t>CIDADE ALERTA - Ed. de Sábado</t>
  </si>
  <si>
    <t>JRES</t>
  </si>
  <si>
    <t>JORNAL DA RECORD - Ed. de Sábado</t>
  </si>
  <si>
    <t>23H00</t>
  </si>
  <si>
    <t>01H00</t>
  </si>
  <si>
    <t>STSA</t>
  </si>
  <si>
    <t>SUPER TELA</t>
  </si>
  <si>
    <t>11H00</t>
  </si>
  <si>
    <t>12H15</t>
  </si>
  <si>
    <t>RKCR</t>
  </si>
  <si>
    <t>RECORD TEEN 1 (EU, A PATROA E AS CRIANÇAS)</t>
  </si>
  <si>
    <t>CMDM</t>
  </si>
  <si>
    <t>CINE MAIOR</t>
  </si>
  <si>
    <t>GAME SHOW</t>
  </si>
  <si>
    <t>STST</t>
  </si>
  <si>
    <t>ACERTE OU CAIA</t>
  </si>
  <si>
    <t>LVDC</t>
  </si>
  <si>
    <t xml:space="preserve">LOVE &amp; DANCE (Exceto em dias de jogos) </t>
  </si>
  <si>
    <t>DOES</t>
  </si>
  <si>
    <t>DOMINGO ESPETACULAR</t>
  </si>
  <si>
    <t>00H15</t>
  </si>
  <si>
    <t>ESPORTE</t>
  </si>
  <si>
    <t>ESRN</t>
  </si>
  <si>
    <t>ESPORTE RECORD</t>
  </si>
  <si>
    <t>SDOM</t>
  </si>
  <si>
    <t>SÉRIE DE DOMINGO</t>
  </si>
  <si>
    <t>ROT</t>
  </si>
  <si>
    <r>
      <rPr>
        <b/>
        <sz val="8"/>
        <rFont val="Arial"/>
        <family val="2"/>
      </rPr>
      <t>ROTATIVO:</t>
    </r>
    <r>
      <rPr>
        <sz val="8"/>
        <color rgb="FFFF0000"/>
        <rFont val="Arial"/>
        <family val="2"/>
      </rPr>
      <t xml:space="preserve"> colocar ROT em CÓDIGO e a quantidade de inserções no calendário</t>
    </r>
  </si>
  <si>
    <t>COEF.</t>
  </si>
  <si>
    <t>Nome</t>
  </si>
  <si>
    <t>Rat% DOM</t>
  </si>
  <si>
    <t>Rat% IND</t>
  </si>
  <si>
    <t>PATROCÍNIO</t>
  </si>
  <si>
    <t>MIDIA AVULSA</t>
  </si>
  <si>
    <t>RECORD GOIÁS</t>
  </si>
  <si>
    <t>GOIÁS</t>
  </si>
  <si>
    <t>INSERT</t>
  </si>
  <si>
    <t>BALANÇO GERAL GO - ED. DE SÁBADO</t>
  </si>
  <si>
    <t>INSERTS</t>
  </si>
  <si>
    <t>22H30</t>
  </si>
  <si>
    <t>SEG A DOM</t>
  </si>
  <si>
    <t>00H00</t>
  </si>
  <si>
    <t>FZEN</t>
  </si>
  <si>
    <t>A FAZENDA</t>
  </si>
  <si>
    <t xml:space="preserve">BALANÇO GERAL - Ed. de Sábado </t>
  </si>
  <si>
    <t>CAE2</t>
  </si>
  <si>
    <t xml:space="preserve">CIDADE ALERTA 2 - Ed. de Sábado </t>
  </si>
  <si>
    <t>23H15</t>
  </si>
  <si>
    <t>14H00</t>
  </si>
  <si>
    <t>DOMINGO ESPETACULAR **</t>
  </si>
  <si>
    <t>LOVE &amp; DANCE</t>
  </si>
  <si>
    <t>NOSSA HISTÓRIA TEM AMOR</t>
  </si>
  <si>
    <t>JUNHO</t>
  </si>
  <si>
    <t>FORMATO</t>
  </si>
  <si>
    <t>CANAL</t>
  </si>
  <si>
    <t>DISTRIBUIÇÃO</t>
  </si>
  <si>
    <t>DETALHAMENTO</t>
  </si>
  <si>
    <t>VOLUME CONTRATADO</t>
  </si>
  <si>
    <t>SEGMENTAÇÃO</t>
  </si>
  <si>
    <t xml:space="preserve">VISIBILIDADE ESTIMADA </t>
  </si>
  <si>
    <t>KPI</t>
  </si>
  <si>
    <t>VALOR UNITÁRIO TABELA</t>
  </si>
  <si>
    <t>TOTAL TABELA</t>
  </si>
  <si>
    <t>DESC (%)</t>
  </si>
  <si>
    <t>CUSTO UNITÁRIO</t>
  </si>
  <si>
    <t>TOTAL BRUTO</t>
  </si>
  <si>
    <t>Mídia Livre</t>
  </si>
  <si>
    <t>R7 + Parceiros</t>
  </si>
  <si>
    <t xml:space="preserve">GOIAS </t>
  </si>
  <si>
    <r>
      <t>Formatos Display:</t>
    </r>
    <r>
      <rPr>
        <sz val="10"/>
        <color indexed="8"/>
        <rFont val="Calibri"/>
        <family val="2"/>
      </rPr>
      <t xml:space="preserve"> 728x90, 970x250, 300x250, 300x600 e 320x50</t>
    </r>
  </si>
  <si>
    <t>Mês</t>
  </si>
  <si>
    <t>Impressões</t>
  </si>
  <si>
    <t>CPM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</si>
</sst>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0.0"/>
    <numFmt numFmtId="168" formatCode="&quot;R$&quot;\ #,##0.00"/>
    <numFmt numFmtId="169" formatCode="0.00000%"/>
    <numFmt numFmtId="170" formatCode="&quot;R$&quot;\ #,##0"/>
    <numFmt numFmtId="171" formatCode="_-[$R$-416]\ * #,##0_-;\-[$R$-416]\ * #,##0_-;_-[$R$-416]\ 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97D3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rgb="FF000000"/>
      </patternFill>
    </fill>
  </fills>
  <borders count="56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19" fillId="3" borderId="20">
      <alignment horizontal="left" vertical="top" indent="1"/>
    </xf>
    <xf numFmtId="4" fontId="19" fillId="4" borderId="2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4" borderId="2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0" fontId="2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3" fontId="6" fillId="0" borderId="0" xfId="8" applyFont="1" applyFill="1" applyBorder="1" applyAlignment="1">
      <alignment vertical="center"/>
    </xf>
    <xf numFmtId="43" fontId="10" fillId="0" borderId="0" xfId="8" applyFont="1" applyFill="1" applyBorder="1" applyAlignment="1">
      <alignment vertical="center"/>
    </xf>
    <xf numFmtId="1" fontId="12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2" fillId="0" borderId="0" xfId="8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4" applyFont="1" applyAlignment="1" applyProtection="1">
      <alignment horizontal="left" vertical="top"/>
    </xf>
    <xf numFmtId="0" fontId="6" fillId="0" borderId="0" xfId="4" applyFont="1" applyAlignment="1" applyProtection="1">
      <alignment horizontal="left"/>
    </xf>
    <xf numFmtId="0" fontId="10" fillId="2" borderId="4" xfId="4" applyFont="1" applyFill="1" applyBorder="1" applyAlignment="1" applyProtection="1">
      <alignment horizontal="left"/>
    </xf>
    <xf numFmtId="0" fontId="10" fillId="2" borderId="1" xfId="4" applyFont="1" applyFill="1" applyBorder="1" applyAlignment="1" applyProtection="1">
      <alignment horizontal="left"/>
    </xf>
    <xf numFmtId="0" fontId="10" fillId="2" borderId="8" xfId="4" applyFont="1" applyFill="1" applyBorder="1" applyAlignment="1" applyProtection="1">
      <alignment horizontal="left"/>
    </xf>
    <xf numFmtId="0" fontId="7" fillId="0" borderId="5" xfId="4" applyFont="1" applyBorder="1" applyAlignment="1" applyProtection="1">
      <alignment horizontal="left"/>
    </xf>
    <xf numFmtId="0" fontId="15" fillId="0" borderId="5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7" fillId="0" borderId="0" xfId="4" applyFont="1" applyAlignment="1" applyProtection="1">
      <alignment horizontal="left"/>
    </xf>
    <xf numFmtId="0" fontId="15" fillId="0" borderId="0" xfId="1" applyFont="1" applyAlignment="1">
      <alignment vertical="center"/>
    </xf>
    <xf numFmtId="0" fontId="15" fillId="0" borderId="7" xfId="1" applyFont="1" applyBorder="1" applyAlignment="1">
      <alignment vertical="center"/>
    </xf>
    <xf numFmtId="0" fontId="7" fillId="0" borderId="9" xfId="4" applyFont="1" applyBorder="1" applyAlignment="1" applyProtection="1">
      <alignment horizontal="left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0" fillId="2" borderId="5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left"/>
    </xf>
    <xf numFmtId="0" fontId="10" fillId="2" borderId="9" xfId="4" applyFont="1" applyFill="1" applyBorder="1" applyAlignment="1" applyProtection="1">
      <alignment horizontal="left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40" xfId="0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/>
    </xf>
    <xf numFmtId="4" fontId="23" fillId="0" borderId="16" xfId="0" applyNumberFormat="1" applyFont="1" applyBorder="1" applyAlignment="1">
      <alignment horizontal="left" vertical="center" wrapText="1"/>
    </xf>
    <xf numFmtId="4" fontId="23" fillId="0" borderId="16" xfId="52" applyNumberFormat="1" applyFont="1" applyBorder="1" applyAlignment="1">
      <alignment horizontal="left"/>
    </xf>
    <xf numFmtId="4" fontId="23" fillId="7" borderId="16" xfId="0" applyNumberFormat="1" applyFont="1" applyFill="1" applyBorder="1" applyAlignment="1">
      <alignment horizontal="left" vertical="center"/>
    </xf>
    <xf numFmtId="3" fontId="23" fillId="0" borderId="16" xfId="52" applyNumberFormat="1" applyFont="1" applyBorder="1" applyAlignment="1">
      <alignment horizontal="center"/>
    </xf>
    <xf numFmtId="43" fontId="23" fillId="0" borderId="16" xfId="17" applyFont="1" applyFill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4" fontId="25" fillId="7" borderId="41" xfId="35" applyNumberFormat="1" applyFont="1" applyFill="1" applyBorder="1" applyAlignment="1">
      <alignment horizontal="center" vertical="center" wrapText="1"/>
    </xf>
    <xf numFmtId="4" fontId="25" fillId="7" borderId="41" xfId="35" applyNumberFormat="1" applyFont="1" applyFill="1" applyBorder="1" applyAlignment="1">
      <alignment horizontal="center" vertical="center"/>
    </xf>
    <xf numFmtId="3" fontId="27" fillId="7" borderId="41" xfId="0" applyNumberFormat="1" applyFont="1" applyFill="1" applyBorder="1" applyAlignment="1">
      <alignment horizontal="center"/>
    </xf>
    <xf numFmtId="43" fontId="27" fillId="7" borderId="41" xfId="17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4" fontId="22" fillId="8" borderId="41" xfId="35" applyNumberFormat="1" applyFont="1" applyFill="1" applyBorder="1" applyAlignment="1">
      <alignment horizontal="center" vertical="center" wrapText="1"/>
    </xf>
    <xf numFmtId="4" fontId="22" fillId="8" borderId="41" xfId="35" applyNumberFormat="1" applyFont="1" applyFill="1" applyBorder="1" applyAlignment="1">
      <alignment horizontal="center" vertical="center"/>
    </xf>
    <xf numFmtId="3" fontId="28" fillId="8" borderId="41" xfId="0" applyNumberFormat="1" applyFont="1" applyFill="1" applyBorder="1" applyAlignment="1">
      <alignment horizontal="center"/>
    </xf>
    <xf numFmtId="43" fontId="28" fillId="8" borderId="41" xfId="17" applyFont="1" applyFill="1" applyBorder="1" applyAlignment="1">
      <alignment horizontal="center"/>
    </xf>
    <xf numFmtId="0" fontId="22" fillId="9" borderId="16" xfId="0" applyFont="1" applyFill="1" applyBorder="1" applyAlignment="1">
      <alignment horizontal="left" vertical="center"/>
    </xf>
    <xf numFmtId="3" fontId="29" fillId="10" borderId="16" xfId="0" applyNumberFormat="1" applyFont="1" applyFill="1" applyBorder="1" applyAlignment="1">
      <alignment horizontal="center" vertical="center"/>
    </xf>
    <xf numFmtId="3" fontId="29" fillId="9" borderId="16" xfId="0" applyNumberFormat="1" applyFont="1" applyFill="1" applyBorder="1" applyAlignment="1">
      <alignment horizontal="center" vertical="center"/>
    </xf>
    <xf numFmtId="4" fontId="22" fillId="8" borderId="41" xfId="35" applyNumberFormat="1" applyFont="1" applyFill="1" applyBorder="1" applyAlignment="1">
      <alignment vertical="center"/>
    </xf>
    <xf numFmtId="43" fontId="25" fillId="0" borderId="0" xfId="17" applyFont="1" applyAlignment="1">
      <alignment horizontal="center" vertical="center"/>
    </xf>
    <xf numFmtId="4" fontId="22" fillId="8" borderId="42" xfId="35" applyNumberFormat="1" applyFont="1" applyFill="1" applyBorder="1" applyAlignment="1">
      <alignment horizontal="center" vertical="center" wrapText="1"/>
    </xf>
    <xf numFmtId="4" fontId="22" fillId="8" borderId="42" xfId="35" applyNumberFormat="1" applyFont="1" applyFill="1" applyBorder="1" applyAlignment="1">
      <alignment vertical="center"/>
    </xf>
    <xf numFmtId="4" fontId="22" fillId="8" borderId="42" xfId="35" applyNumberFormat="1" applyFont="1" applyFill="1" applyBorder="1" applyAlignment="1">
      <alignment horizontal="center" vertical="center"/>
    </xf>
    <xf numFmtId="4" fontId="25" fillId="8" borderId="42" xfId="35" applyNumberFormat="1" applyFont="1" applyFill="1" applyBorder="1" applyAlignment="1">
      <alignment horizontal="center" vertical="center"/>
    </xf>
    <xf numFmtId="3" fontId="28" fillId="8" borderId="42" xfId="0" applyNumberFormat="1" applyFont="1" applyFill="1" applyBorder="1" applyAlignment="1">
      <alignment horizontal="center"/>
    </xf>
    <xf numFmtId="43" fontId="28" fillId="8" borderId="42" xfId="17" applyFont="1" applyFill="1" applyBorder="1" applyAlignment="1">
      <alignment horizontal="center"/>
    </xf>
    <xf numFmtId="43" fontId="22" fillId="0" borderId="0" xfId="17" applyFont="1" applyAlignment="1">
      <alignment horizontal="center"/>
    </xf>
    <xf numFmtId="0" fontId="23" fillId="0" borderId="15" xfId="0" applyFont="1" applyBorder="1" applyAlignment="1">
      <alignment horizontal="left" vertical="center"/>
    </xf>
    <xf numFmtId="4" fontId="23" fillId="10" borderId="15" xfId="0" applyNumberFormat="1" applyFont="1" applyFill="1" applyBorder="1" applyAlignment="1">
      <alignment horizontal="left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15" xfId="52" applyNumberFormat="1" applyFont="1" applyBorder="1" applyAlignment="1">
      <alignment horizontal="center"/>
    </xf>
    <xf numFmtId="4" fontId="23" fillId="0" borderId="15" xfId="52" applyNumberFormat="1" applyFont="1" applyBorder="1" applyAlignment="1">
      <alignment horizontal="left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4" fontId="22" fillId="0" borderId="16" xfId="23" applyFont="1" applyBorder="1" applyAlignment="1">
      <alignment horizontal="center" vertical="center"/>
    </xf>
    <xf numFmtId="44" fontId="22" fillId="10" borderId="16" xfId="23" applyFont="1" applyFill="1" applyBorder="1" applyAlignment="1">
      <alignment horizontal="center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21"/>
    <xf numFmtId="0" fontId="2" fillId="0" borderId="0" xfId="2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7" borderId="2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left" vertical="center" wrapText="1" indent="1"/>
    </xf>
    <xf numFmtId="0" fontId="3" fillId="7" borderId="31" xfId="1" applyFont="1" applyFill="1" applyBorder="1" applyAlignment="1">
      <alignment horizontal="center" vertical="center" wrapText="1"/>
    </xf>
    <xf numFmtId="17" fontId="7" fillId="0" borderId="9" xfId="4" applyNumberFormat="1" applyFont="1" applyBorder="1" applyAlignment="1" applyProtection="1">
      <alignment horizontal="left"/>
    </xf>
    <xf numFmtId="0" fontId="6" fillId="8" borderId="16" xfId="1" applyFont="1" applyFill="1" applyBorder="1" applyAlignment="1">
      <alignment horizontal="left" vertical="center" wrapText="1" inden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1" fontId="3" fillId="8" borderId="29" xfId="1" applyNumberFormat="1" applyFont="1" applyFill="1" applyBorder="1" applyAlignment="1">
      <alignment horizontal="center" vertical="center"/>
    </xf>
    <xf numFmtId="0" fontId="3" fillId="8" borderId="31" xfId="1" applyFont="1" applyFill="1" applyBorder="1" applyAlignment="1">
      <alignment horizontal="center" vertical="center" wrapText="1"/>
    </xf>
    <xf numFmtId="0" fontId="3" fillId="8" borderId="32" xfId="1" applyFont="1" applyFill="1" applyBorder="1" applyAlignment="1">
      <alignment horizontal="center" vertical="center" wrapText="1"/>
    </xf>
    <xf numFmtId="1" fontId="3" fillId="8" borderId="33" xfId="1" applyNumberFormat="1" applyFont="1" applyFill="1" applyBorder="1" applyAlignment="1">
      <alignment horizontal="center" vertical="center"/>
    </xf>
    <xf numFmtId="9" fontId="6" fillId="8" borderId="19" xfId="7" applyFont="1" applyFill="1" applyBorder="1" applyAlignment="1">
      <alignment horizontal="center" vertical="center"/>
    </xf>
    <xf numFmtId="9" fontId="6" fillId="8" borderId="31" xfId="7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166" fontId="3" fillId="7" borderId="36" xfId="5" applyNumberFormat="1" applyFont="1" applyFill="1" applyBorder="1" applyAlignment="1">
      <alignment horizontal="center" vertical="center"/>
    </xf>
    <xf numFmtId="166" fontId="3" fillId="7" borderId="19" xfId="1" applyNumberFormat="1" applyFont="1" applyFill="1" applyBorder="1" applyAlignment="1">
      <alignment horizontal="center" vertical="center"/>
    </xf>
    <xf numFmtId="166" fontId="3" fillId="7" borderId="34" xfId="5" applyNumberFormat="1" applyFont="1" applyFill="1" applyBorder="1" applyAlignment="1">
      <alignment horizontal="center" vertical="center"/>
    </xf>
    <xf numFmtId="166" fontId="3" fillId="7" borderId="31" xfId="1" applyNumberFormat="1" applyFont="1" applyFill="1" applyBorder="1" applyAlignment="1">
      <alignment horizontal="center" vertical="center"/>
    </xf>
    <xf numFmtId="166" fontId="3" fillId="7" borderId="19" xfId="5" applyNumberFormat="1" applyFont="1" applyFill="1" applyBorder="1" applyAlignment="1">
      <alignment horizontal="center" vertical="center"/>
    </xf>
    <xf numFmtId="166" fontId="3" fillId="7" borderId="37" xfId="1" applyNumberFormat="1" applyFont="1" applyFill="1" applyBorder="1" applyAlignment="1">
      <alignment horizontal="center" vertical="center"/>
    </xf>
    <xf numFmtId="166" fontId="3" fillId="7" borderId="31" xfId="5" applyNumberFormat="1" applyFont="1" applyFill="1" applyBorder="1" applyAlignment="1">
      <alignment horizontal="center" vertical="center"/>
    </xf>
    <xf numFmtId="166" fontId="3" fillId="7" borderId="33" xfId="1" applyNumberFormat="1" applyFont="1" applyFill="1" applyBorder="1" applyAlignment="1">
      <alignment horizontal="center" vertical="center"/>
    </xf>
    <xf numFmtId="166" fontId="3" fillId="7" borderId="27" xfId="5" applyNumberFormat="1" applyFont="1" applyFill="1" applyBorder="1" applyAlignment="1">
      <alignment horizontal="center" vertical="center"/>
    </xf>
    <xf numFmtId="166" fontId="3" fillId="7" borderId="13" xfId="5" applyNumberFormat="1" applyFont="1" applyFill="1" applyBorder="1" applyAlignment="1">
      <alignment horizontal="center" vertical="center"/>
    </xf>
    <xf numFmtId="165" fontId="3" fillId="7" borderId="29" xfId="5" applyNumberFormat="1" applyFont="1" applyFill="1" applyBorder="1" applyAlignment="1">
      <alignment horizontal="center" vertical="center"/>
    </xf>
    <xf numFmtId="166" fontId="3" fillId="7" borderId="28" xfId="5" applyNumberFormat="1" applyFont="1" applyFill="1" applyBorder="1" applyAlignment="1">
      <alignment horizontal="center" vertical="center"/>
    </xf>
    <xf numFmtId="166" fontId="3" fillId="7" borderId="30" xfId="5" applyNumberFormat="1" applyFont="1" applyFill="1" applyBorder="1" applyAlignment="1">
      <alignment horizontal="center" vertical="center"/>
    </xf>
    <xf numFmtId="165" fontId="3" fillId="7" borderId="33" xfId="5" applyNumberFormat="1" applyFont="1" applyFill="1" applyBorder="1" applyAlignment="1">
      <alignment horizontal="center" vertical="center"/>
    </xf>
    <xf numFmtId="166" fontId="3" fillId="7" borderId="45" xfId="5" applyNumberFormat="1" applyFont="1" applyFill="1" applyBorder="1" applyAlignment="1">
      <alignment horizontal="center" vertical="center"/>
    </xf>
    <xf numFmtId="166" fontId="3" fillId="7" borderId="46" xfId="1" applyNumberFormat="1" applyFont="1" applyFill="1" applyBorder="1" applyAlignment="1">
      <alignment horizontal="center" vertical="center"/>
    </xf>
    <xf numFmtId="9" fontId="6" fillId="8" borderId="46" xfId="7" applyFont="1" applyFill="1" applyBorder="1" applyAlignment="1">
      <alignment horizontal="center" vertical="center"/>
    </xf>
    <xf numFmtId="166" fontId="3" fillId="7" borderId="46" xfId="5" applyNumberFormat="1" applyFont="1" applyFill="1" applyBorder="1" applyAlignment="1">
      <alignment horizontal="center" vertical="center"/>
    </xf>
    <xf numFmtId="166" fontId="3" fillId="7" borderId="47" xfId="1" applyNumberFormat="1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166" fontId="7" fillId="11" borderId="16" xfId="2" applyNumberFormat="1" applyFont="1" applyFill="1" applyBorder="1" applyAlignment="1">
      <alignment horizontal="center" vertical="center" wrapText="1"/>
    </xf>
    <xf numFmtId="3" fontId="7" fillId="11" borderId="16" xfId="2" applyNumberFormat="1" applyFont="1" applyFill="1" applyBorder="1" applyAlignment="1">
      <alignment horizontal="center" vertical="center" wrapText="1"/>
    </xf>
    <xf numFmtId="0" fontId="22" fillId="12" borderId="16" xfId="0" applyFont="1" applyFill="1" applyBorder="1" applyAlignment="1">
      <alignment horizontal="left" vertical="center"/>
    </xf>
    <xf numFmtId="0" fontId="22" fillId="12" borderId="16" xfId="0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1" fontId="7" fillId="13" borderId="25" xfId="1" applyNumberFormat="1" applyFont="1" applyFill="1" applyBorder="1" applyAlignment="1">
      <alignment horizontal="center" vertical="center"/>
    </xf>
    <xf numFmtId="166" fontId="7" fillId="13" borderId="24" xfId="5" applyNumberFormat="1" applyFont="1" applyFill="1" applyBorder="1" applyAlignment="1">
      <alignment horizontal="center" vertical="center"/>
    </xf>
    <xf numFmtId="166" fontId="7" fillId="13" borderId="35" xfId="1" applyNumberFormat="1" applyFont="1" applyFill="1" applyBorder="1" applyAlignment="1">
      <alignment horizontal="center" vertical="center"/>
    </xf>
    <xf numFmtId="9" fontId="7" fillId="13" borderId="35" xfId="7" applyFont="1" applyFill="1" applyBorder="1" applyAlignment="1">
      <alignment horizontal="center" vertical="center"/>
    </xf>
    <xf numFmtId="166" fontId="7" fillId="13" borderId="35" xfId="5" applyNumberFormat="1" applyFont="1" applyFill="1" applyBorder="1" applyAlignment="1">
      <alignment horizontal="center" vertical="center"/>
    </xf>
    <xf numFmtId="166" fontId="7" fillId="13" borderId="25" xfId="1" applyNumberFormat="1" applyFont="1" applyFill="1" applyBorder="1" applyAlignment="1">
      <alignment horizontal="center" vertical="center"/>
    </xf>
    <xf numFmtId="166" fontId="11" fillId="13" borderId="24" xfId="5" applyNumberFormat="1" applyFont="1" applyFill="1" applyBorder="1" applyAlignment="1">
      <alignment horizontal="center" vertical="center"/>
    </xf>
    <xf numFmtId="166" fontId="11" fillId="13" borderId="35" xfId="5" applyNumberFormat="1" applyFont="1" applyFill="1" applyBorder="1" applyAlignment="1">
      <alignment horizontal="center" vertical="center"/>
    </xf>
    <xf numFmtId="3" fontId="11" fillId="13" borderId="25" xfId="5" applyNumberFormat="1" applyFont="1" applyFill="1" applyBorder="1" applyAlignment="1">
      <alignment horizontal="center" vertical="center"/>
    </xf>
    <xf numFmtId="166" fontId="7" fillId="13" borderId="16" xfId="1" applyNumberFormat="1" applyFont="1" applyFill="1" applyBorder="1" applyAlignment="1">
      <alignment horizontal="center" vertical="center"/>
    </xf>
    <xf numFmtId="164" fontId="5" fillId="13" borderId="15" xfId="5" applyFont="1" applyFill="1" applyBorder="1" applyAlignment="1">
      <alignment horizontal="center" vertical="center"/>
    </xf>
    <xf numFmtId="3" fontId="7" fillId="13" borderId="18" xfId="2" applyNumberFormat="1" applyFont="1" applyFill="1" applyBorder="1" applyAlignment="1">
      <alignment horizontal="center" vertical="center" wrapText="1"/>
    </xf>
    <xf numFmtId="17" fontId="7" fillId="8" borderId="0" xfId="4" applyNumberFormat="1" applyFont="1" applyFill="1" applyAlignment="1" applyProtection="1">
      <alignment horizontal="left"/>
    </xf>
    <xf numFmtId="17" fontId="3" fillId="8" borderId="2" xfId="1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33" fillId="14" borderId="51" xfId="49" applyFont="1" applyFill="1" applyBorder="1" applyAlignment="1">
      <alignment horizontal="center" vertical="center"/>
    </xf>
    <xf numFmtId="0" fontId="33" fillId="14" borderId="52" xfId="49" applyFont="1" applyFill="1" applyBorder="1" applyAlignment="1">
      <alignment horizontal="center" vertical="center" wrapText="1"/>
    </xf>
    <xf numFmtId="0" fontId="33" fillId="14" borderId="52" xfId="49" applyFont="1" applyFill="1" applyBorder="1" applyAlignment="1">
      <alignment horizontal="center" vertical="center"/>
    </xf>
    <xf numFmtId="3" fontId="33" fillId="14" borderId="52" xfId="49" applyNumberFormat="1" applyFont="1" applyFill="1" applyBorder="1" applyAlignment="1">
      <alignment horizontal="center" vertical="center" wrapText="1"/>
    </xf>
    <xf numFmtId="168" fontId="33" fillId="14" borderId="53" xfId="49" applyNumberFormat="1" applyFont="1" applyFill="1" applyBorder="1" applyAlignment="1">
      <alignment horizontal="center" vertical="center" wrapText="1"/>
    </xf>
    <xf numFmtId="169" fontId="33" fillId="14" borderId="53" xfId="49" applyNumberFormat="1" applyFont="1" applyFill="1" applyBorder="1" applyAlignment="1">
      <alignment horizontal="center" vertical="center" wrapText="1"/>
    </xf>
    <xf numFmtId="168" fontId="33" fillId="14" borderId="53" xfId="53" applyNumberFormat="1" applyFont="1" applyFill="1" applyBorder="1" applyAlignment="1">
      <alignment horizontal="center" vertical="center" wrapText="1"/>
    </xf>
    <xf numFmtId="168" fontId="33" fillId="14" borderId="54" xfId="49" applyNumberFormat="1" applyFont="1" applyFill="1" applyBorder="1" applyAlignment="1">
      <alignment horizontal="center" vertical="center" wrapText="1"/>
    </xf>
    <xf numFmtId="0" fontId="34" fillId="15" borderId="55" xfId="0" applyFont="1" applyFill="1" applyBorder="1" applyAlignment="1">
      <alignment horizontal="center" vertical="center" wrapText="1"/>
    </xf>
    <xf numFmtId="0" fontId="35" fillId="15" borderId="16" xfId="0" applyFont="1" applyFill="1" applyBorder="1" applyAlignment="1">
      <alignment horizontal="center" vertical="center" wrapText="1"/>
    </xf>
    <xf numFmtId="0" fontId="34" fillId="15" borderId="16" xfId="0" applyFont="1" applyFill="1" applyBorder="1" applyAlignment="1">
      <alignment horizontal="center" vertical="center" wrapText="1"/>
    </xf>
    <xf numFmtId="3" fontId="35" fillId="15" borderId="16" xfId="34" applyNumberFormat="1" applyFont="1" applyFill="1" applyBorder="1" applyAlignment="1" applyProtection="1">
      <alignment horizontal="center" vertical="center" wrapText="1"/>
    </xf>
    <xf numFmtId="0" fontId="35" fillId="15" borderId="16" xfId="19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/>
    </xf>
    <xf numFmtId="168" fontId="35" fillId="16" borderId="16" xfId="32" applyNumberFormat="1" applyFont="1" applyFill="1" applyBorder="1" applyAlignment="1">
      <alignment horizontal="center" vertical="center"/>
    </xf>
    <xf numFmtId="9" fontId="37" fillId="17" borderId="16" xfId="43" applyFont="1" applyFill="1" applyBorder="1" applyAlignment="1">
      <alignment horizontal="center" vertical="center"/>
    </xf>
    <xf numFmtId="170" fontId="35" fillId="15" borderId="16" xfId="32" applyNumberFormat="1" applyFont="1" applyFill="1" applyBorder="1" applyAlignment="1">
      <alignment horizontal="center" vertical="center" wrapText="1"/>
    </xf>
    <xf numFmtId="171" fontId="31" fillId="0" borderId="16" xfId="0" applyNumberFormat="1" applyFont="1" applyBorder="1" applyAlignment="1">
      <alignment vertical="center"/>
    </xf>
    <xf numFmtId="170" fontId="31" fillId="0" borderId="16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1" borderId="44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7" fillId="13" borderId="24" xfId="1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/>
    </xf>
    <xf numFmtId="9" fontId="7" fillId="11" borderId="16" xfId="2" applyNumberFormat="1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 wrapText="1"/>
    </xf>
    <xf numFmtId="0" fontId="10" fillId="13" borderId="16" xfId="1" applyFont="1" applyFill="1" applyBorder="1" applyAlignment="1">
      <alignment horizontal="center" vertical="center"/>
    </xf>
    <xf numFmtId="164" fontId="10" fillId="13" borderId="22" xfId="5" applyFont="1" applyFill="1" applyBorder="1" applyAlignment="1">
      <alignment horizontal="center" vertical="center" wrapText="1"/>
    </xf>
    <xf numFmtId="0" fontId="20" fillId="11" borderId="16" xfId="2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64" fontId="16" fillId="13" borderId="24" xfId="5" applyFont="1" applyFill="1" applyBorder="1" applyAlignment="1">
      <alignment horizontal="center" vertical="center"/>
    </xf>
    <xf numFmtId="164" fontId="16" fillId="13" borderId="35" xfId="5" applyFont="1" applyFill="1" applyBorder="1" applyAlignment="1">
      <alignment horizontal="center" vertical="center"/>
    </xf>
    <xf numFmtId="164" fontId="16" fillId="13" borderId="25" xfId="5" applyFont="1" applyFill="1" applyBorder="1" applyAlignment="1">
      <alignment horizontal="center" vertical="center"/>
    </xf>
    <xf numFmtId="164" fontId="5" fillId="13" borderId="16" xfId="5" applyFont="1" applyFill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3" fontId="33" fillId="14" borderId="52" xfId="49" applyNumberFormat="1" applyFont="1" applyFill="1" applyBorder="1" applyAlignment="1">
      <alignment horizontal="center" vertical="center" wrapText="1"/>
    </xf>
    <xf numFmtId="4" fontId="33" fillId="14" borderId="52" xfId="49" applyNumberFormat="1" applyFont="1" applyFill="1" applyBorder="1" applyAlignment="1">
      <alignment horizontal="center" vertical="center" wrapText="1"/>
    </xf>
    <xf numFmtId="4" fontId="33" fillId="14" borderId="53" xfId="49" applyNumberFormat="1" applyFont="1" applyFill="1" applyBorder="1" applyAlignment="1">
      <alignment horizontal="center" vertical="center" wrapText="1"/>
    </xf>
    <xf numFmtId="0" fontId="38" fillId="15" borderId="24" xfId="0" applyFont="1" applyFill="1" applyBorder="1" applyAlignment="1">
      <alignment horizontal="left" vertical="center" wrapText="1"/>
    </xf>
    <xf numFmtId="0" fontId="38" fillId="15" borderId="35" xfId="0" applyFont="1" applyFill="1" applyBorder="1" applyAlignment="1">
      <alignment horizontal="left" vertical="center" wrapText="1"/>
    </xf>
    <xf numFmtId="0" fontId="38" fillId="15" borderId="25" xfId="0" applyFont="1" applyFill="1" applyBorder="1" applyAlignment="1">
      <alignment horizontal="left" vertical="center" wrapText="1"/>
    </xf>
  </cellXfs>
  <cellStyles count="54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3" xfId="41" xr:uid="{4B547437-492C-4117-BD32-D9468CBA2B02}"/>
    <cellStyle name="Normal 5 2 2" xfId="28" xr:uid="{E45AFB8E-799A-402C-84C3-6BE50E140117}"/>
    <cellStyle name="Normal 7" xfId="52" xr:uid="{25249ADA-77AD-4B99-9A77-675D46DD1B3B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3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BFF"/>
      <color rgb="FFFF66FF"/>
      <color rgb="FF5597D3"/>
      <color rgb="FF3F89CD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209550</xdr:rowOff>
    </xdr:from>
    <xdr:to>
      <xdr:col>1</xdr:col>
      <xdr:colOff>2574820</xdr:colOff>
      <xdr:row>1</xdr:row>
      <xdr:rowOff>1323817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614AC2-D27D-4A30-9647-A497703BB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84320" cy="1114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263886-55D5-4018-9D8B-427EEF4F7477}" name="preços4" displayName="preços4" ref="B2:L41" totalsRowShown="0" headerRowDxfId="15" dataDxfId="13" headerRowBorderDxfId="14" tableBorderDxfId="12" totalsRowBorderDxfId="11">
  <autoFilter ref="B2:L41" xr:uid="{3D263886-55D5-4018-9D8B-427EEF4F7477}"/>
  <tableColumns count="11">
    <tableColumn id="1" xr3:uid="{94CE9A08-DFA6-4F68-A70F-F843AB9FCDBA}" name="CÓDIGO" dataDxfId="10">
      <calculatedColumnFormula>IF(S3="","",S3)</calculatedColumnFormula>
    </tableColumn>
    <tableColumn id="2" xr3:uid="{D79CF094-86FC-4B1C-9438-2505E228F3E9}" name="DIA" dataDxfId="9">
      <calculatedColumnFormula>IF(O3="","",O3)</calculatedColumnFormula>
    </tableColumn>
    <tableColumn id="3" xr3:uid="{60014E8B-EBFF-4C66-AA30-7B6FFC4D46F2}" name="HORA INICIO" dataDxfId="8">
      <calculatedColumnFormula>IF(P3="","",P3)</calculatedColumnFormula>
    </tableColumn>
    <tableColumn id="4" xr3:uid="{A679F79E-9F3F-407D-9073-A52397BAE05F}" name="GÊNERO" dataDxfId="7">
      <calculatedColumnFormula>IF(R3="","",R3)</calculatedColumnFormula>
    </tableColumn>
    <tableColumn id="5" xr3:uid="{131A1C8C-BF19-470E-BE41-BA18B049F19D}" name="PROGRAMA" dataDxfId="6">
      <calculatedColumnFormula>IF(T3="","",T3)</calculatedColumnFormula>
    </tableColumn>
    <tableColumn id="7" xr3:uid="{92CD2AE7-879C-4804-A40B-6CB5DAEFE11B}" name="15&quot;" dataDxfId="5">
      <calculatedColumnFormula>preços4[[#This Row],[30"]]*preços4[[#This Row],[COEF]]</calculatedColumnFormula>
    </tableColumn>
    <tableColumn id="6" xr3:uid="{1220E3D1-58D0-40DA-A201-82D8AE7F20D7}" name="30&quot;" dataDxfId="4" dataCellStyle="Normal 7">
      <calculatedColumnFormula>IF(U3="","",U3)</calculatedColumnFormula>
    </tableColumn>
    <tableColumn id="8" xr3:uid="{7B390F56-8DB1-40FA-9AAF-B9261B22A008}" name="45&quot;" dataDxfId="3" dataCellStyle="Normal 7">
      <calculatedColumnFormula>preços4[[#This Row],[30"]]*1.5</calculatedColumnFormula>
    </tableColumn>
    <tableColumn id="9" xr3:uid="{5D725085-681B-47A4-ADD6-65049CDD0D69}" name="60&quot;" dataDxfId="2" dataCellStyle="Normal 7">
      <calculatedColumnFormula>preços4[[#This Row],[30"]]*2</calculatedColumnFormula>
    </tableColumn>
    <tableColumn id="10" xr3:uid="{8E2FD873-ABFF-43A3-82E6-0EECA62753D1}" name="120&quot;" dataDxfId="1" dataCellStyle="Normal 7">
      <calculatedColumnFormula>preços4[[#This Row],[60"]]*2</calculatedColumnFormula>
    </tableColumn>
    <tableColumn id="11" xr3:uid="{6DC22AC4-F28D-48FE-A709-7B11DC05CF5B}" name="COEF" dataDxfId="0" dataCellStyle="Normal 7">
      <calculatedColumnFormula>IF(V3="","",V3)</calculatedColumnFormula>
    </tableColumn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F55D-9C94-489C-AA10-B343577C30B9}">
  <sheetPr>
    <tabColor rgb="FFFFFF00"/>
  </sheetPr>
  <dimension ref="A1:E32"/>
  <sheetViews>
    <sheetView workbookViewId="0">
      <selection activeCell="B74" sqref="B74:H74"/>
    </sheetView>
  </sheetViews>
  <sheetFormatPr defaultRowHeight="15" x14ac:dyDescent="0.25"/>
  <cols>
    <col min="1" max="1" width="46.42578125" customWidth="1"/>
    <col min="2" max="2" width="10.42578125" style="87" bestFit="1" customWidth="1"/>
    <col min="4" max="4" width="33.140625" bestFit="1" customWidth="1"/>
  </cols>
  <sheetData>
    <row r="1" spans="1:5" x14ac:dyDescent="0.25">
      <c r="A1" s="83" t="s">
        <v>152</v>
      </c>
      <c r="B1" s="84" t="s">
        <v>153</v>
      </c>
      <c r="C1" t="s">
        <v>154</v>
      </c>
    </row>
    <row r="2" spans="1:5" x14ac:dyDescent="0.25">
      <c r="A2" s="83" t="s">
        <v>166</v>
      </c>
      <c r="B2" s="85">
        <v>5.07</v>
      </c>
      <c r="C2" s="85">
        <v>2.06</v>
      </c>
      <c r="D2" s="83"/>
    </row>
    <row r="3" spans="1:5" x14ac:dyDescent="0.25">
      <c r="A3" s="83" t="s">
        <v>138</v>
      </c>
      <c r="B3" s="85">
        <v>5.98</v>
      </c>
      <c r="C3" s="85">
        <v>2.39</v>
      </c>
      <c r="D3" s="83"/>
    </row>
    <row r="4" spans="1:5" x14ac:dyDescent="0.25">
      <c r="A4" s="83" t="s">
        <v>120</v>
      </c>
      <c r="B4" s="85">
        <v>3.19</v>
      </c>
      <c r="C4" s="85">
        <v>1.19</v>
      </c>
      <c r="D4" s="83"/>
    </row>
    <row r="5" spans="1:5" x14ac:dyDescent="0.25">
      <c r="A5" s="83" t="s">
        <v>167</v>
      </c>
      <c r="B5" s="85">
        <v>4.7699999999999996</v>
      </c>
      <c r="C5" s="85">
        <v>1.93</v>
      </c>
      <c r="D5" s="83"/>
    </row>
    <row r="6" spans="1:5" x14ac:dyDescent="0.25">
      <c r="A6" s="83" t="s">
        <v>64</v>
      </c>
      <c r="B6" s="85">
        <v>6.95</v>
      </c>
      <c r="C6" s="85">
        <v>2.5</v>
      </c>
      <c r="D6" s="83"/>
    </row>
    <row r="7" spans="1:5" x14ac:dyDescent="0.25">
      <c r="A7" s="83" t="s">
        <v>105</v>
      </c>
      <c r="B7" s="85">
        <v>0.39</v>
      </c>
      <c r="C7" s="85">
        <v>0.22</v>
      </c>
      <c r="D7" s="83"/>
    </row>
    <row r="8" spans="1:5" x14ac:dyDescent="0.25">
      <c r="A8" s="83" t="s">
        <v>71</v>
      </c>
      <c r="B8" s="85">
        <v>5.01</v>
      </c>
      <c r="C8" s="85">
        <v>2.15</v>
      </c>
      <c r="D8" s="83"/>
    </row>
    <row r="9" spans="1:5" x14ac:dyDescent="0.25">
      <c r="A9" s="83" t="s">
        <v>123</v>
      </c>
      <c r="B9" s="85">
        <v>5.76</v>
      </c>
      <c r="C9" s="85">
        <v>2.39</v>
      </c>
      <c r="D9" s="83"/>
    </row>
    <row r="10" spans="1:5" x14ac:dyDescent="0.25">
      <c r="A10" s="83" t="s">
        <v>169</v>
      </c>
      <c r="B10" s="85">
        <v>4.87</v>
      </c>
      <c r="C10" s="85">
        <v>2.16</v>
      </c>
      <c r="D10" s="83"/>
    </row>
    <row r="11" spans="1:5" x14ac:dyDescent="0.25">
      <c r="A11" s="83" t="s">
        <v>74</v>
      </c>
      <c r="B11" s="85">
        <v>9.57</v>
      </c>
      <c r="C11" s="85">
        <v>3.87</v>
      </c>
      <c r="D11" s="83"/>
    </row>
    <row r="12" spans="1:5" x14ac:dyDescent="0.25">
      <c r="A12" s="83" t="s">
        <v>115</v>
      </c>
      <c r="B12" s="85">
        <v>4.41</v>
      </c>
      <c r="C12" s="85">
        <v>1.83</v>
      </c>
      <c r="D12" s="83"/>
    </row>
    <row r="13" spans="1:5" x14ac:dyDescent="0.25">
      <c r="A13" s="83" t="s">
        <v>135</v>
      </c>
      <c r="B13" s="85">
        <v>4.6399999999999997</v>
      </c>
      <c r="C13" s="85">
        <v>2.0299999999999998</v>
      </c>
      <c r="D13" s="83"/>
    </row>
    <row r="14" spans="1:5" x14ac:dyDescent="0.25">
      <c r="A14" s="83" t="s">
        <v>142</v>
      </c>
      <c r="B14" s="85">
        <v>6.84</v>
      </c>
      <c r="C14" s="85">
        <v>2.81</v>
      </c>
      <c r="D14" s="83"/>
    </row>
    <row r="15" spans="1:5" x14ac:dyDescent="0.25">
      <c r="A15" s="83" t="s">
        <v>146</v>
      </c>
      <c r="B15" s="85">
        <v>3.02</v>
      </c>
      <c r="C15" s="85">
        <v>1.28</v>
      </c>
      <c r="D15" s="86"/>
      <c r="E15" s="86"/>
    </row>
    <row r="16" spans="1:5" x14ac:dyDescent="0.25">
      <c r="A16" s="83" t="s">
        <v>55</v>
      </c>
      <c r="B16" s="85">
        <v>3.21</v>
      </c>
      <c r="C16" s="85">
        <v>1.2</v>
      </c>
    </row>
    <row r="17" spans="1:5" x14ac:dyDescent="0.25">
      <c r="A17" s="83" t="s">
        <v>108</v>
      </c>
      <c r="B17" s="85">
        <v>2.66</v>
      </c>
      <c r="C17" s="85">
        <v>1.1000000000000001</v>
      </c>
    </row>
    <row r="18" spans="1:5" s="86" customFormat="1" x14ac:dyDescent="0.25">
      <c r="A18" s="83" t="s">
        <v>50</v>
      </c>
      <c r="B18" s="85">
        <v>2.54</v>
      </c>
      <c r="C18" s="85">
        <v>1</v>
      </c>
      <c r="D18"/>
      <c r="E18"/>
    </row>
    <row r="19" spans="1:5" s="86" customFormat="1" x14ac:dyDescent="0.25">
      <c r="A19" s="83" t="s">
        <v>78</v>
      </c>
      <c r="B19" s="85">
        <v>11.04</v>
      </c>
      <c r="C19" s="85">
        <v>4.24</v>
      </c>
      <c r="D19"/>
      <c r="E19"/>
    </row>
    <row r="20" spans="1:5" x14ac:dyDescent="0.25">
      <c r="A20" s="83" t="s">
        <v>61</v>
      </c>
      <c r="B20" s="85">
        <v>3.76</v>
      </c>
      <c r="C20" s="85">
        <v>1.4</v>
      </c>
    </row>
    <row r="21" spans="1:5" x14ac:dyDescent="0.25">
      <c r="A21" s="83" t="s">
        <v>82</v>
      </c>
      <c r="B21" s="85">
        <v>9.7200000000000006</v>
      </c>
      <c r="C21" s="85">
        <v>3.71</v>
      </c>
    </row>
    <row r="22" spans="1:5" x14ac:dyDescent="0.25">
      <c r="A22" s="83" t="s">
        <v>125</v>
      </c>
      <c r="B22" s="85">
        <v>7.32</v>
      </c>
      <c r="C22" s="85">
        <v>2.82</v>
      </c>
    </row>
    <row r="23" spans="1:5" x14ac:dyDescent="0.25">
      <c r="A23" s="83" t="s">
        <v>173</v>
      </c>
      <c r="B23" s="85">
        <v>2.56</v>
      </c>
      <c r="C23" s="85">
        <v>1.1399999999999999</v>
      </c>
    </row>
    <row r="24" spans="1:5" x14ac:dyDescent="0.25">
      <c r="A24" s="83" t="s">
        <v>87</v>
      </c>
      <c r="B24" s="85">
        <v>6.37</v>
      </c>
      <c r="C24" s="85">
        <v>2.56</v>
      </c>
    </row>
    <row r="25" spans="1:5" x14ac:dyDescent="0.25">
      <c r="A25" s="83" t="s">
        <v>85</v>
      </c>
      <c r="B25" s="85">
        <v>7.47</v>
      </c>
      <c r="C25" s="85">
        <v>3.51</v>
      </c>
    </row>
    <row r="26" spans="1:5" x14ac:dyDescent="0.25">
      <c r="A26" s="83" t="s">
        <v>68</v>
      </c>
      <c r="B26" s="85">
        <v>4.82</v>
      </c>
      <c r="C26" s="85">
        <v>1.96</v>
      </c>
    </row>
    <row r="27" spans="1:5" x14ac:dyDescent="0.25">
      <c r="A27" s="83" t="s">
        <v>95</v>
      </c>
      <c r="B27" s="85">
        <v>5.3</v>
      </c>
      <c r="C27" s="85">
        <v>2.09</v>
      </c>
    </row>
    <row r="28" spans="1:5" x14ac:dyDescent="0.25">
      <c r="A28" s="83" t="s">
        <v>133</v>
      </c>
      <c r="B28" s="85">
        <v>2.37</v>
      </c>
      <c r="C28" s="85">
        <v>0.92</v>
      </c>
    </row>
    <row r="29" spans="1:5" ht="14.25" customHeight="1" x14ac:dyDescent="0.25">
      <c r="A29" s="83" t="s">
        <v>148</v>
      </c>
      <c r="B29" s="85">
        <v>1.55</v>
      </c>
      <c r="C29" s="85">
        <v>0.69</v>
      </c>
    </row>
    <row r="30" spans="1:5" x14ac:dyDescent="0.25">
      <c r="A30" s="83" t="s">
        <v>99</v>
      </c>
      <c r="B30" s="85">
        <v>2.66</v>
      </c>
      <c r="C30" s="85">
        <v>1.1200000000000001</v>
      </c>
    </row>
    <row r="31" spans="1:5" x14ac:dyDescent="0.25">
      <c r="A31" s="83" t="s">
        <v>129</v>
      </c>
      <c r="B31" s="85">
        <v>2.5299999999999998</v>
      </c>
      <c r="C31" s="85">
        <v>1.19</v>
      </c>
    </row>
    <row r="32" spans="1:5" x14ac:dyDescent="0.25">
      <c r="A32" s="83" t="s">
        <v>30</v>
      </c>
      <c r="B32" s="85">
        <v>5.21</v>
      </c>
      <c r="C32" s="85">
        <v>2.0499999999999998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0010-BD7C-4B30-A99F-8BD7F5E0E139}">
  <sheetPr>
    <tabColor rgb="FFFFFF00"/>
  </sheetPr>
  <dimension ref="A1:AG62"/>
  <sheetViews>
    <sheetView topLeftCell="H1" workbookViewId="0">
      <selection activeCell="B74" sqref="B74:H74"/>
    </sheetView>
  </sheetViews>
  <sheetFormatPr defaultColWidth="10.7109375" defaultRowHeight="11.25" x14ac:dyDescent="0.2"/>
  <cols>
    <col min="1" max="1" width="2.7109375" style="30" bestFit="1" customWidth="1"/>
    <col min="2" max="2" width="10.85546875" style="30" bestFit="1" customWidth="1"/>
    <col min="3" max="3" width="12.140625" style="30" bestFit="1" customWidth="1"/>
    <col min="4" max="4" width="13.85546875" style="30" bestFit="1" customWidth="1"/>
    <col min="5" max="5" width="11.7109375" style="30" bestFit="1" customWidth="1"/>
    <col min="6" max="6" width="33.28515625" style="30" bestFit="1" customWidth="1"/>
    <col min="7" max="7" width="8" style="33" bestFit="1" customWidth="1"/>
    <col min="8" max="8" width="10.42578125" style="33" bestFit="1" customWidth="1"/>
    <col min="9" max="9" width="8.85546875" style="30" bestFit="1" customWidth="1"/>
    <col min="10" max="11" width="8.85546875" style="30" customWidth="1"/>
    <col min="12" max="12" width="6.5703125" style="30" customWidth="1"/>
    <col min="13" max="13" width="3.42578125" style="30" customWidth="1"/>
    <col min="14" max="14" width="3.5703125" style="33" bestFit="1" customWidth="1"/>
    <col min="15" max="15" width="8.7109375" style="33" bestFit="1" customWidth="1"/>
    <col min="16" max="17" width="6.140625" style="33" customWidth="1"/>
    <col min="18" max="18" width="12.42578125" style="33" bestFit="1" customWidth="1"/>
    <col min="19" max="19" width="7" style="33" bestFit="1" customWidth="1"/>
    <col min="20" max="20" width="41.140625" style="33" bestFit="1" customWidth="1"/>
    <col min="21" max="21" width="7.42578125" style="30" bestFit="1" customWidth="1"/>
    <col min="22" max="22" width="8.140625" style="69" bestFit="1" customWidth="1"/>
    <col min="23" max="23" width="2.85546875" style="62" customWidth="1"/>
    <col min="24" max="24" width="3.5703125" style="30" customWidth="1"/>
    <col min="25" max="28" width="10.5703125" style="30" customWidth="1"/>
    <col min="29" max="29" width="22.7109375" style="30" bestFit="1" customWidth="1"/>
    <col min="30" max="31" width="10.5703125" style="30" customWidth="1"/>
    <col min="32" max="16384" width="10.7109375" style="30"/>
  </cols>
  <sheetData>
    <row r="1" spans="1:31" ht="12.75" customHeight="1" x14ac:dyDescent="0.2">
      <c r="B1" s="31"/>
      <c r="C1" s="31"/>
      <c r="D1" s="31"/>
      <c r="E1" s="31"/>
      <c r="F1" s="31"/>
      <c r="G1" s="32"/>
      <c r="H1" s="32"/>
      <c r="I1" s="31"/>
      <c r="J1" s="31"/>
      <c r="K1" s="31"/>
      <c r="L1" s="31"/>
      <c r="O1" s="34" t="s">
        <v>5</v>
      </c>
      <c r="P1" s="34" t="s">
        <v>6</v>
      </c>
      <c r="Q1" s="34" t="s">
        <v>6</v>
      </c>
      <c r="R1" s="34" t="s">
        <v>32</v>
      </c>
      <c r="S1" s="34" t="s">
        <v>33</v>
      </c>
      <c r="T1" s="34" t="s">
        <v>1</v>
      </c>
      <c r="U1" s="34" t="s">
        <v>34</v>
      </c>
      <c r="V1" s="35" t="s">
        <v>31</v>
      </c>
      <c r="W1" s="36"/>
    </row>
    <row r="2" spans="1:31" s="33" customFormat="1" ht="12.75" customHeight="1" x14ac:dyDescent="0.2">
      <c r="B2" s="37" t="s">
        <v>33</v>
      </c>
      <c r="C2" s="38" t="s">
        <v>5</v>
      </c>
      <c r="D2" s="38" t="s">
        <v>35</v>
      </c>
      <c r="E2" s="38" t="s">
        <v>32</v>
      </c>
      <c r="F2" s="38" t="s">
        <v>1</v>
      </c>
      <c r="G2" s="39" t="s">
        <v>36</v>
      </c>
      <c r="H2" s="38" t="s">
        <v>7</v>
      </c>
      <c r="I2" s="38" t="s">
        <v>37</v>
      </c>
      <c r="J2" s="38" t="s">
        <v>38</v>
      </c>
      <c r="K2" s="38" t="s">
        <v>39</v>
      </c>
      <c r="L2" s="38" t="s">
        <v>40</v>
      </c>
      <c r="M2" s="30"/>
      <c r="O2" s="40"/>
      <c r="P2" s="40" t="s">
        <v>41</v>
      </c>
      <c r="Q2" s="40" t="s">
        <v>42</v>
      </c>
      <c r="R2" s="40"/>
      <c r="S2" s="40"/>
      <c r="T2" s="40"/>
      <c r="U2" s="40" t="s">
        <v>43</v>
      </c>
      <c r="V2" s="41" t="s">
        <v>44</v>
      </c>
      <c r="W2" s="36"/>
    </row>
    <row r="3" spans="1:31" ht="11.25" customHeight="1" x14ac:dyDescent="0.2">
      <c r="A3" s="36">
        <v>1</v>
      </c>
      <c r="B3" s="42" t="str">
        <f t="shared" ref="B3" si="0">IF(S3="","",S3)</f>
        <v>GOAR</v>
      </c>
      <c r="C3" s="42" t="str">
        <f t="shared" ref="C3:D3" si="1">IF(O3="","",O3)</f>
        <v>SEG/SEX</v>
      </c>
      <c r="D3" s="43" t="str">
        <f t="shared" si="1"/>
        <v>06H30</v>
      </c>
      <c r="E3" s="42" t="str">
        <f t="shared" ref="E3" si="2">IF(R3="","",R3)</f>
        <v>JORNALISMO</v>
      </c>
      <c r="F3" s="44" t="str">
        <f t="shared" ref="F3" si="3">IF(T3="","",T3)</f>
        <v>GOIÁS NO AR</v>
      </c>
      <c r="G3" s="45">
        <f>preços4[[#This Row],[30"]]*preços4[[#This Row],[COEF]]</f>
        <v>1742</v>
      </c>
      <c r="H3" s="45">
        <f t="shared" ref="H3" si="4">IF(U3="","",U3)</f>
        <v>2680</v>
      </c>
      <c r="I3" s="45">
        <f>preços4[[#This Row],[30"]]*1.5</f>
        <v>4020</v>
      </c>
      <c r="J3" s="45">
        <f>preços4[[#This Row],[30"]]*2</f>
        <v>5360</v>
      </c>
      <c r="K3" s="45">
        <f>preços4[[#This Row],[60"]]*2</f>
        <v>10720</v>
      </c>
      <c r="L3" s="46">
        <f t="shared" ref="L3" si="5">IF(V3="","",V3)</f>
        <v>0.65</v>
      </c>
      <c r="N3" s="47">
        <v>1</v>
      </c>
      <c r="O3" s="48" t="s">
        <v>45</v>
      </c>
      <c r="P3" s="49" t="s">
        <v>46</v>
      </c>
      <c r="Q3" s="49" t="s">
        <v>47</v>
      </c>
      <c r="R3" s="49" t="s">
        <v>48</v>
      </c>
      <c r="S3" s="49" t="s">
        <v>49</v>
      </c>
      <c r="T3" s="49" t="s">
        <v>50</v>
      </c>
      <c r="U3" s="50">
        <v>2680</v>
      </c>
      <c r="V3" s="51">
        <v>0.65</v>
      </c>
      <c r="W3" s="36"/>
      <c r="Y3" s="52" t="s">
        <v>33</v>
      </c>
      <c r="Z3" s="52" t="s">
        <v>5</v>
      </c>
      <c r="AA3" s="52" t="s">
        <v>35</v>
      </c>
      <c r="AB3" s="52" t="s">
        <v>32</v>
      </c>
      <c r="AC3" s="52" t="s">
        <v>1</v>
      </c>
      <c r="AD3" s="52" t="s">
        <v>51</v>
      </c>
      <c r="AE3" s="52" t="s">
        <v>52</v>
      </c>
    </row>
    <row r="4" spans="1:31" ht="11.25" customHeight="1" x14ac:dyDescent="0.2">
      <c r="A4" s="36">
        <v>2</v>
      </c>
      <c r="B4" s="42" t="str">
        <f t="shared" ref="B4:B38" si="6">IF(S4="","",S4)</f>
        <v>FALA</v>
      </c>
      <c r="C4" s="42" t="str">
        <f t="shared" ref="C4:C38" si="7">IF(O4="","",O4)</f>
        <v>SEG/SEX</v>
      </c>
      <c r="D4" s="43" t="str">
        <f t="shared" ref="D4:D38" si="8">IF(P4="","",P4)</f>
        <v>08H30</v>
      </c>
      <c r="E4" s="42" t="str">
        <f t="shared" ref="E4:E38" si="9">IF(R4="","",R4)</f>
        <v>JORNALISMO</v>
      </c>
      <c r="F4" s="44" t="str">
        <f t="shared" ref="F4:F38" si="10">IF(T4="","",T4)</f>
        <v>FALA BRASIL</v>
      </c>
      <c r="G4" s="45">
        <f>preços4[[#This Row],[30"]]*preços4[[#This Row],[COEF]]</f>
        <v>2022</v>
      </c>
      <c r="H4" s="45">
        <f t="shared" ref="H4:H38" si="11">IF(U4="","",U4)</f>
        <v>4044</v>
      </c>
      <c r="I4" s="45">
        <f>preços4[[#This Row],[30"]]*1.5</f>
        <v>6066</v>
      </c>
      <c r="J4" s="45">
        <f>preços4[[#This Row],[30"]]*2</f>
        <v>8088</v>
      </c>
      <c r="K4" s="45">
        <f>preços4[[#This Row],[60"]]*2</f>
        <v>16176</v>
      </c>
      <c r="L4" s="46">
        <f t="shared" ref="L4:L38" si="12">IF(V4="","",V4)</f>
        <v>0.5</v>
      </c>
      <c r="N4" s="53">
        <v>2</v>
      </c>
      <c r="O4" s="54" t="s">
        <v>45</v>
      </c>
      <c r="P4" s="55" t="s">
        <v>47</v>
      </c>
      <c r="Q4" s="55" t="s">
        <v>53</v>
      </c>
      <c r="R4" s="55" t="s">
        <v>48</v>
      </c>
      <c r="S4" s="55" t="s">
        <v>54</v>
      </c>
      <c r="T4" s="55" t="s">
        <v>55</v>
      </c>
      <c r="U4" s="56">
        <v>4044</v>
      </c>
      <c r="V4" s="57">
        <v>0.5</v>
      </c>
      <c r="W4" s="36"/>
      <c r="Y4" s="58" t="s">
        <v>56</v>
      </c>
      <c r="Z4" s="58" t="s">
        <v>45</v>
      </c>
      <c r="AA4" s="58" t="s">
        <v>58</v>
      </c>
      <c r="AB4" s="58" t="s">
        <v>48</v>
      </c>
      <c r="AC4" s="58" t="s">
        <v>57</v>
      </c>
      <c r="AD4" s="59">
        <v>18360</v>
      </c>
      <c r="AE4" s="60">
        <v>60</v>
      </c>
    </row>
    <row r="5" spans="1:31" ht="11.25" customHeight="1" x14ac:dyDescent="0.2">
      <c r="A5" s="36">
        <v>3</v>
      </c>
      <c r="B5" s="42" t="str">
        <f t="shared" si="6"/>
        <v>HDIA</v>
      </c>
      <c r="C5" s="42" t="str">
        <f t="shared" si="7"/>
        <v>SEG/SEX</v>
      </c>
      <c r="D5" s="43" t="str">
        <f t="shared" si="8"/>
        <v>09H35</v>
      </c>
      <c r="E5" s="42" t="str">
        <f t="shared" si="9"/>
        <v>VARIEDADES</v>
      </c>
      <c r="F5" s="44" t="str">
        <f t="shared" si="10"/>
        <v>HOJE EM DIA</v>
      </c>
      <c r="G5" s="45">
        <f>preços4[[#This Row],[30"]]*preços4[[#This Row],[COEF]]</f>
        <v>2019.5</v>
      </c>
      <c r="H5" s="45">
        <f t="shared" si="11"/>
        <v>4039</v>
      </c>
      <c r="I5" s="45">
        <f>preços4[[#This Row],[30"]]*1.5</f>
        <v>6058.5</v>
      </c>
      <c r="J5" s="45">
        <f>preços4[[#This Row],[30"]]*2</f>
        <v>8078</v>
      </c>
      <c r="K5" s="45">
        <f>preços4[[#This Row],[60"]]*2</f>
        <v>16156</v>
      </c>
      <c r="L5" s="46">
        <f t="shared" si="12"/>
        <v>0.5</v>
      </c>
      <c r="N5" s="53">
        <v>3</v>
      </c>
      <c r="O5" s="54" t="s">
        <v>45</v>
      </c>
      <c r="P5" s="55" t="s">
        <v>53</v>
      </c>
      <c r="Q5" s="55" t="s">
        <v>130</v>
      </c>
      <c r="R5" s="55" t="s">
        <v>59</v>
      </c>
      <c r="S5" s="55" t="s">
        <v>60</v>
      </c>
      <c r="T5" s="55" t="s">
        <v>61</v>
      </c>
      <c r="U5" s="56">
        <v>4039</v>
      </c>
      <c r="V5" s="57">
        <v>0.5</v>
      </c>
      <c r="W5" s="36"/>
      <c r="Y5" s="58" t="s">
        <v>56</v>
      </c>
      <c r="Z5" s="58" t="s">
        <v>45</v>
      </c>
      <c r="AA5" s="58" t="s">
        <v>58</v>
      </c>
      <c r="AB5" s="58" t="s">
        <v>48</v>
      </c>
      <c r="AC5" s="58" t="s">
        <v>57</v>
      </c>
      <c r="AD5" s="60">
        <f>AD4*1.5</f>
        <v>27540</v>
      </c>
      <c r="AE5" s="60">
        <v>90</v>
      </c>
    </row>
    <row r="6" spans="1:31" ht="11.25" customHeight="1" x14ac:dyDescent="0.2">
      <c r="A6" s="36">
        <v>4</v>
      </c>
      <c r="B6" s="42" t="str">
        <f t="shared" si="6"/>
        <v>BAGO</v>
      </c>
      <c r="C6" s="42" t="str">
        <f t="shared" si="7"/>
        <v>SEG/SEX</v>
      </c>
      <c r="D6" s="43" t="str">
        <f t="shared" si="8"/>
        <v>11H30</v>
      </c>
      <c r="E6" s="42" t="str">
        <f t="shared" si="9"/>
        <v>REPORTAGEM</v>
      </c>
      <c r="F6" s="44" t="str">
        <f t="shared" si="10"/>
        <v>BALANÇO GERAL GO</v>
      </c>
      <c r="G6" s="45">
        <f>preços4[[#This Row],[30"]]*preços4[[#This Row],[COEF]]</f>
        <v>5373.55</v>
      </c>
      <c r="H6" s="45">
        <f t="shared" si="11"/>
        <v>8267</v>
      </c>
      <c r="I6" s="45">
        <f>preços4[[#This Row],[30"]]*1.5</f>
        <v>12400.5</v>
      </c>
      <c r="J6" s="45">
        <f>preços4[[#This Row],[30"]]*2</f>
        <v>16534</v>
      </c>
      <c r="K6" s="45">
        <f>preços4[[#This Row],[60"]]*2</f>
        <v>33068</v>
      </c>
      <c r="L6" s="46">
        <f t="shared" si="12"/>
        <v>0.65</v>
      </c>
      <c r="N6" s="47">
        <v>4</v>
      </c>
      <c r="O6" s="48" t="s">
        <v>45</v>
      </c>
      <c r="P6" s="49" t="s">
        <v>58</v>
      </c>
      <c r="Q6" s="49" t="s">
        <v>62</v>
      </c>
      <c r="R6" s="49" t="s">
        <v>63</v>
      </c>
      <c r="S6" s="49" t="s">
        <v>56</v>
      </c>
      <c r="T6" s="49" t="s">
        <v>64</v>
      </c>
      <c r="U6" s="50">
        <v>8267</v>
      </c>
      <c r="V6" s="51">
        <v>0.65</v>
      </c>
      <c r="W6" s="36"/>
      <c r="Y6" s="58" t="s">
        <v>56</v>
      </c>
      <c r="Z6" s="58" t="s">
        <v>45</v>
      </c>
      <c r="AA6" s="58" t="s">
        <v>58</v>
      </c>
      <c r="AB6" s="58" t="s">
        <v>48</v>
      </c>
      <c r="AC6" s="58" t="s">
        <v>57</v>
      </c>
      <c r="AD6" s="60">
        <f>AD4*2</f>
        <v>36720</v>
      </c>
      <c r="AE6" s="60">
        <v>120</v>
      </c>
    </row>
    <row r="7" spans="1:31" ht="11.25" customHeight="1" x14ac:dyDescent="0.2">
      <c r="A7" s="36">
        <v>5</v>
      </c>
      <c r="B7" s="42" t="str">
        <f t="shared" si="6"/>
        <v>NVTD</v>
      </c>
      <c r="C7" s="42" t="str">
        <f t="shared" si="7"/>
        <v>SEG/SEX</v>
      </c>
      <c r="D7" s="43" t="str">
        <f t="shared" si="8"/>
        <v>15H30</v>
      </c>
      <c r="E7" s="42" t="str">
        <f t="shared" si="9"/>
        <v>NOVELA</v>
      </c>
      <c r="F7" s="44" t="str">
        <f t="shared" si="10"/>
        <v>NOVELA DA TARDE 1</v>
      </c>
      <c r="G7" s="45">
        <f>preços4[[#This Row],[30"]]*preços4[[#This Row],[COEF]]</f>
        <v>2596</v>
      </c>
      <c r="H7" s="45">
        <f t="shared" si="11"/>
        <v>5192</v>
      </c>
      <c r="I7" s="45">
        <f>preços4[[#This Row],[30"]]*1.5</f>
        <v>7788</v>
      </c>
      <c r="J7" s="45">
        <f>preços4[[#This Row],[30"]]*2</f>
        <v>10384</v>
      </c>
      <c r="K7" s="45">
        <f>preços4[[#This Row],[60"]]*2</f>
        <v>20768</v>
      </c>
      <c r="L7" s="46">
        <f t="shared" si="12"/>
        <v>0.5</v>
      </c>
      <c r="N7" s="53">
        <v>5</v>
      </c>
      <c r="O7" s="54" t="s">
        <v>45</v>
      </c>
      <c r="P7" s="55" t="s">
        <v>62</v>
      </c>
      <c r="Q7" s="55" t="s">
        <v>65</v>
      </c>
      <c r="R7" s="55" t="s">
        <v>66</v>
      </c>
      <c r="S7" s="55" t="s">
        <v>67</v>
      </c>
      <c r="T7" s="55" t="s">
        <v>68</v>
      </c>
      <c r="U7" s="56">
        <v>5192</v>
      </c>
      <c r="V7" s="57">
        <v>0.5</v>
      </c>
      <c r="W7" s="36"/>
      <c r="Y7" s="58" t="s">
        <v>56</v>
      </c>
      <c r="Z7" s="58" t="s">
        <v>45</v>
      </c>
      <c r="AA7" s="58" t="s">
        <v>58</v>
      </c>
      <c r="AB7" s="58" t="s">
        <v>48</v>
      </c>
      <c r="AC7" s="58" t="s">
        <v>57</v>
      </c>
      <c r="AD7" s="60">
        <f>AD4*2.5</f>
        <v>45900</v>
      </c>
      <c r="AE7" s="60">
        <v>150</v>
      </c>
    </row>
    <row r="8" spans="1:31" ht="11.25" customHeight="1" x14ac:dyDescent="0.2">
      <c r="A8" s="36">
        <v>6</v>
      </c>
      <c r="B8" s="42" t="str">
        <f t="shared" si="6"/>
        <v>CIAL</v>
      </c>
      <c r="C8" s="42" t="str">
        <f t="shared" si="7"/>
        <v>SEG/SEX</v>
      </c>
      <c r="D8" s="43" t="str">
        <f t="shared" si="8"/>
        <v>16H30</v>
      </c>
      <c r="E8" s="42" t="str">
        <f t="shared" si="9"/>
        <v>JORNALISMO</v>
      </c>
      <c r="F8" s="44" t="str">
        <f t="shared" si="10"/>
        <v>CIDADE ALERTA</v>
      </c>
      <c r="G8" s="45">
        <f>preços4[[#This Row],[30"]]*preços4[[#This Row],[COEF]]</f>
        <v>2852.2000000000003</v>
      </c>
      <c r="H8" s="45">
        <f t="shared" si="11"/>
        <v>4388</v>
      </c>
      <c r="I8" s="45">
        <f>preços4[[#This Row],[30"]]*1.5</f>
        <v>6582</v>
      </c>
      <c r="J8" s="45">
        <f>preços4[[#This Row],[30"]]*2</f>
        <v>8776</v>
      </c>
      <c r="K8" s="45">
        <f>preços4[[#This Row],[60"]]*2</f>
        <v>17552</v>
      </c>
      <c r="L8" s="46">
        <f t="shared" si="12"/>
        <v>0.65</v>
      </c>
      <c r="N8" s="53">
        <v>6</v>
      </c>
      <c r="O8" s="54" t="s">
        <v>45</v>
      </c>
      <c r="P8" s="55" t="s">
        <v>65</v>
      </c>
      <c r="Q8" s="55" t="s">
        <v>69</v>
      </c>
      <c r="R8" s="55" t="s">
        <v>48</v>
      </c>
      <c r="S8" s="55" t="s">
        <v>70</v>
      </c>
      <c r="T8" s="55" t="s">
        <v>71</v>
      </c>
      <c r="U8" s="56">
        <v>4388</v>
      </c>
      <c r="V8" s="57">
        <v>0.65</v>
      </c>
      <c r="W8" s="36"/>
      <c r="Y8" s="58" t="s">
        <v>56</v>
      </c>
      <c r="Z8" s="58" t="s">
        <v>45</v>
      </c>
      <c r="AA8" s="58" t="s">
        <v>58</v>
      </c>
      <c r="AB8" s="58" t="s">
        <v>48</v>
      </c>
      <c r="AC8" s="58" t="s">
        <v>57</v>
      </c>
      <c r="AD8" s="60">
        <f>AD4*3</f>
        <v>55080</v>
      </c>
      <c r="AE8" s="60">
        <v>180</v>
      </c>
    </row>
    <row r="9" spans="1:31" ht="11.25" customHeight="1" x14ac:dyDescent="0.2">
      <c r="A9" s="36">
        <v>7</v>
      </c>
      <c r="B9" s="42" t="str">
        <f t="shared" si="6"/>
        <v>CALG</v>
      </c>
      <c r="C9" s="42" t="str">
        <f t="shared" si="7"/>
        <v>SEG/SEX</v>
      </c>
      <c r="D9" s="43" t="str">
        <f t="shared" si="8"/>
        <v>18H00</v>
      </c>
      <c r="E9" s="42" t="str">
        <f t="shared" si="9"/>
        <v>JORNALISMO</v>
      </c>
      <c r="F9" s="44" t="str">
        <f t="shared" si="10"/>
        <v>CIDADE ALERTA GO</v>
      </c>
      <c r="G9" s="45">
        <f>preços4[[#This Row],[30"]]*preços4[[#This Row],[COEF]]</f>
        <v>5019.3</v>
      </c>
      <c r="H9" s="45">
        <f t="shared" si="11"/>
        <v>7722</v>
      </c>
      <c r="I9" s="45">
        <f>preços4[[#This Row],[30"]]*1.5</f>
        <v>11583</v>
      </c>
      <c r="J9" s="45">
        <f>preços4[[#This Row],[30"]]*2</f>
        <v>15444</v>
      </c>
      <c r="K9" s="45">
        <f>preços4[[#This Row],[60"]]*2</f>
        <v>30888</v>
      </c>
      <c r="L9" s="46">
        <f t="shared" si="12"/>
        <v>0.65</v>
      </c>
      <c r="N9" s="47">
        <v>7</v>
      </c>
      <c r="O9" s="48" t="s">
        <v>45</v>
      </c>
      <c r="P9" s="49" t="s">
        <v>69</v>
      </c>
      <c r="Q9" s="49" t="s">
        <v>72</v>
      </c>
      <c r="R9" s="49" t="s">
        <v>48</v>
      </c>
      <c r="S9" s="49" t="s">
        <v>73</v>
      </c>
      <c r="T9" s="49" t="s">
        <v>74</v>
      </c>
      <c r="U9" s="50">
        <v>7722</v>
      </c>
      <c r="V9" s="51">
        <v>0.65</v>
      </c>
      <c r="W9" s="36"/>
      <c r="Y9" s="58" t="s">
        <v>73</v>
      </c>
      <c r="Z9" s="58" t="s">
        <v>45</v>
      </c>
      <c r="AA9" s="58" t="s">
        <v>69</v>
      </c>
      <c r="AB9" s="58" t="s">
        <v>48</v>
      </c>
      <c r="AC9" s="58" t="s">
        <v>75</v>
      </c>
      <c r="AD9" s="59">
        <v>17850</v>
      </c>
      <c r="AE9" s="60">
        <v>60</v>
      </c>
    </row>
    <row r="10" spans="1:31" ht="11.25" customHeight="1" x14ac:dyDescent="0.2">
      <c r="A10" s="36">
        <v>8</v>
      </c>
      <c r="B10" s="42" t="str">
        <f t="shared" si="6"/>
        <v>GORC</v>
      </c>
      <c r="C10" s="42" t="str">
        <f t="shared" si="7"/>
        <v>SEG/SEX</v>
      </c>
      <c r="D10" s="43" t="str">
        <f t="shared" si="8"/>
        <v>19H10</v>
      </c>
      <c r="E10" s="42" t="str">
        <f t="shared" si="9"/>
        <v>JORNALISMO</v>
      </c>
      <c r="F10" s="44" t="str">
        <f t="shared" si="10"/>
        <v>GOIÁS RECORD</v>
      </c>
      <c r="G10" s="45">
        <f>preços4[[#This Row],[30"]]*preços4[[#This Row],[COEF]]</f>
        <v>6757.4000000000005</v>
      </c>
      <c r="H10" s="45">
        <f t="shared" si="11"/>
        <v>10396</v>
      </c>
      <c r="I10" s="45">
        <f>preços4[[#This Row],[30"]]*1.5</f>
        <v>15594</v>
      </c>
      <c r="J10" s="45">
        <f>preços4[[#This Row],[30"]]*2</f>
        <v>20792</v>
      </c>
      <c r="K10" s="45">
        <f>preços4[[#This Row],[60"]]*2</f>
        <v>41584</v>
      </c>
      <c r="L10" s="46">
        <f t="shared" si="12"/>
        <v>0.65</v>
      </c>
      <c r="N10" s="47">
        <v>8</v>
      </c>
      <c r="O10" s="48" t="s">
        <v>45</v>
      </c>
      <c r="P10" s="49" t="s">
        <v>72</v>
      </c>
      <c r="Q10" s="49" t="s">
        <v>76</v>
      </c>
      <c r="R10" s="49" t="s">
        <v>48</v>
      </c>
      <c r="S10" s="49" t="s">
        <v>77</v>
      </c>
      <c r="T10" s="49" t="s">
        <v>78</v>
      </c>
      <c r="U10" s="50">
        <v>10396</v>
      </c>
      <c r="V10" s="51">
        <v>0.65</v>
      </c>
      <c r="W10" s="36"/>
      <c r="Y10" s="58" t="s">
        <v>73</v>
      </c>
      <c r="Z10" s="58" t="s">
        <v>45</v>
      </c>
      <c r="AA10" s="58" t="s">
        <v>69</v>
      </c>
      <c r="AB10" s="58" t="s">
        <v>48</v>
      </c>
      <c r="AC10" s="58" t="s">
        <v>75</v>
      </c>
      <c r="AD10" s="60">
        <f>AD9*1.5</f>
        <v>26775</v>
      </c>
      <c r="AE10" s="60">
        <v>90</v>
      </c>
    </row>
    <row r="11" spans="1:31" ht="11.25" customHeight="1" x14ac:dyDescent="0.2">
      <c r="A11" s="36">
        <v>9</v>
      </c>
      <c r="B11" s="42" t="str">
        <f t="shared" si="6"/>
        <v>JREC</v>
      </c>
      <c r="C11" s="42" t="str">
        <f t="shared" si="7"/>
        <v>SEG/SEX</v>
      </c>
      <c r="D11" s="43" t="str">
        <f t="shared" si="8"/>
        <v>19H55</v>
      </c>
      <c r="E11" s="42" t="str">
        <f t="shared" si="9"/>
        <v>JORNALISMO</v>
      </c>
      <c r="F11" s="44" t="str">
        <f t="shared" si="10"/>
        <v>JORNAL DA RECORD</v>
      </c>
      <c r="G11" s="45">
        <f>preços4[[#This Row],[30"]]*preços4[[#This Row],[COEF]]</f>
        <v>14716</v>
      </c>
      <c r="H11" s="45">
        <f t="shared" si="11"/>
        <v>22640</v>
      </c>
      <c r="I11" s="45">
        <f>preços4[[#This Row],[30"]]*1.5</f>
        <v>33960</v>
      </c>
      <c r="J11" s="45">
        <f>preços4[[#This Row],[30"]]*2</f>
        <v>45280</v>
      </c>
      <c r="K11" s="45">
        <f>preços4[[#This Row],[60"]]*2</f>
        <v>90560</v>
      </c>
      <c r="L11" s="46">
        <f t="shared" si="12"/>
        <v>0.65</v>
      </c>
      <c r="N11" s="53">
        <v>9</v>
      </c>
      <c r="O11" s="54" t="s">
        <v>45</v>
      </c>
      <c r="P11" s="61" t="s">
        <v>79</v>
      </c>
      <c r="Q11" s="55" t="s">
        <v>80</v>
      </c>
      <c r="R11" s="55" t="s">
        <v>48</v>
      </c>
      <c r="S11" s="55" t="s">
        <v>81</v>
      </c>
      <c r="T11" s="55" t="s">
        <v>82</v>
      </c>
      <c r="U11" s="56">
        <v>22640</v>
      </c>
      <c r="V11" s="57">
        <v>0.65</v>
      </c>
      <c r="W11" s="36"/>
      <c r="Y11" s="58" t="s">
        <v>73</v>
      </c>
      <c r="Z11" s="58" t="s">
        <v>45</v>
      </c>
      <c r="AA11" s="58" t="s">
        <v>69</v>
      </c>
      <c r="AB11" s="58" t="s">
        <v>48</v>
      </c>
      <c r="AC11" s="58" t="s">
        <v>75</v>
      </c>
      <c r="AD11" s="60">
        <f>AD9*2</f>
        <v>35700</v>
      </c>
      <c r="AE11" s="60">
        <v>120</v>
      </c>
    </row>
    <row r="12" spans="1:31" ht="11.25" customHeight="1" x14ac:dyDescent="0.2">
      <c r="A12" s="36">
        <v>10</v>
      </c>
      <c r="B12" s="42" t="str">
        <f t="shared" si="6"/>
        <v>NOVE</v>
      </c>
      <c r="C12" s="42" t="str">
        <f t="shared" si="7"/>
        <v>SEG/SEX</v>
      </c>
      <c r="D12" s="43" t="str">
        <f t="shared" si="8"/>
        <v>21H00</v>
      </c>
      <c r="E12" s="42" t="str">
        <f t="shared" si="9"/>
        <v>NOVELA</v>
      </c>
      <c r="F12" s="44" t="str">
        <f t="shared" si="10"/>
        <v xml:space="preserve">NOVELA 3 </v>
      </c>
      <c r="G12" s="45">
        <f>preços4[[#This Row],[30"]]*preços4[[#This Row],[COEF]]</f>
        <v>13991.25</v>
      </c>
      <c r="H12" s="45">
        <f t="shared" si="11"/>
        <v>21525</v>
      </c>
      <c r="I12" s="45">
        <f>preços4[[#This Row],[30"]]*1.5</f>
        <v>32287.5</v>
      </c>
      <c r="J12" s="45">
        <f>preços4[[#This Row],[30"]]*2</f>
        <v>43050</v>
      </c>
      <c r="K12" s="45">
        <f>preços4[[#This Row],[60"]]*2</f>
        <v>86100</v>
      </c>
      <c r="L12" s="46">
        <f t="shared" si="12"/>
        <v>0.65</v>
      </c>
      <c r="N12" s="53">
        <v>10</v>
      </c>
      <c r="O12" s="54" t="s">
        <v>45</v>
      </c>
      <c r="P12" s="61" t="s">
        <v>80</v>
      </c>
      <c r="Q12" s="55" t="s">
        <v>83</v>
      </c>
      <c r="R12" s="55" t="s">
        <v>66</v>
      </c>
      <c r="S12" s="55" t="s">
        <v>84</v>
      </c>
      <c r="T12" s="55" t="s">
        <v>85</v>
      </c>
      <c r="U12" s="56">
        <v>21525</v>
      </c>
      <c r="V12" s="57">
        <v>0.65</v>
      </c>
      <c r="W12" s="36"/>
      <c r="Y12" s="58" t="s">
        <v>73</v>
      </c>
      <c r="Z12" s="58" t="s">
        <v>45</v>
      </c>
      <c r="AA12" s="58" t="s">
        <v>69</v>
      </c>
      <c r="AB12" s="58" t="s">
        <v>48</v>
      </c>
      <c r="AC12" s="58" t="s">
        <v>75</v>
      </c>
      <c r="AD12" s="60">
        <f>AD9*2.5</f>
        <v>44625</v>
      </c>
      <c r="AE12" s="60">
        <v>150</v>
      </c>
    </row>
    <row r="13" spans="1:31" ht="11.25" customHeight="1" x14ac:dyDescent="0.2">
      <c r="A13" s="36">
        <v>11</v>
      </c>
      <c r="B13" s="42" t="str">
        <f t="shared" si="6"/>
        <v>NV22</v>
      </c>
      <c r="C13" s="42" t="str">
        <f t="shared" si="7"/>
        <v>SEG/SEX</v>
      </c>
      <c r="D13" s="43" t="str">
        <f t="shared" si="8"/>
        <v>22H00</v>
      </c>
      <c r="E13" s="42" t="str">
        <f t="shared" si="9"/>
        <v>NOVELA</v>
      </c>
      <c r="F13" s="44" t="str">
        <f t="shared" si="10"/>
        <v>NOVELA 22H</v>
      </c>
      <c r="G13" s="45">
        <f>preços4[[#This Row],[30"]]*preços4[[#This Row],[COEF]]</f>
        <v>14351.35</v>
      </c>
      <c r="H13" s="45">
        <f t="shared" si="11"/>
        <v>22079</v>
      </c>
      <c r="I13" s="45">
        <f>preços4[[#This Row],[30"]]*1.5</f>
        <v>33118.5</v>
      </c>
      <c r="J13" s="45">
        <f>preços4[[#This Row],[30"]]*2</f>
        <v>44158</v>
      </c>
      <c r="K13" s="45">
        <f>preços4[[#This Row],[60"]]*2</f>
        <v>88316</v>
      </c>
      <c r="L13" s="46">
        <f t="shared" si="12"/>
        <v>0.65</v>
      </c>
      <c r="N13" s="53">
        <v>11</v>
      </c>
      <c r="O13" s="54" t="s">
        <v>45</v>
      </c>
      <c r="P13" s="61" t="s">
        <v>83</v>
      </c>
      <c r="Q13" s="55" t="s">
        <v>162</v>
      </c>
      <c r="R13" s="55" t="s">
        <v>66</v>
      </c>
      <c r="S13" s="55" t="s">
        <v>86</v>
      </c>
      <c r="T13" s="55" t="s">
        <v>87</v>
      </c>
      <c r="U13" s="56">
        <v>22079</v>
      </c>
      <c r="V13" s="57">
        <v>0.65</v>
      </c>
      <c r="W13" s="36"/>
      <c r="Y13" s="58" t="s">
        <v>73</v>
      </c>
      <c r="Z13" s="58" t="s">
        <v>45</v>
      </c>
      <c r="AA13" s="58" t="s">
        <v>69</v>
      </c>
      <c r="AB13" s="58" t="s">
        <v>48</v>
      </c>
      <c r="AC13" s="58" t="s">
        <v>75</v>
      </c>
      <c r="AD13" s="60">
        <f>AD9*3</f>
        <v>53550</v>
      </c>
      <c r="AE13" s="60">
        <v>180</v>
      </c>
    </row>
    <row r="14" spans="1:31" ht="11.25" customHeight="1" x14ac:dyDescent="0.2">
      <c r="A14" s="36">
        <v>12</v>
      </c>
      <c r="B14" s="42" t="str">
        <f t="shared" si="6"/>
        <v>FZEN</v>
      </c>
      <c r="C14" s="42" t="str">
        <f t="shared" si="7"/>
        <v>SEG A DOM</v>
      </c>
      <c r="D14" s="43" t="str">
        <f t="shared" si="8"/>
        <v>22H30</v>
      </c>
      <c r="E14" s="42" t="str">
        <f t="shared" si="9"/>
        <v>REALITY SHOW</v>
      </c>
      <c r="F14" s="44" t="str">
        <f t="shared" si="10"/>
        <v>A FAZENDA</v>
      </c>
      <c r="G14" s="45">
        <f>preços4[[#This Row],[30"]]*preços4[[#This Row],[COEF]]</f>
        <v>8916.0500000000011</v>
      </c>
      <c r="H14" s="45">
        <f t="shared" si="11"/>
        <v>13717</v>
      </c>
      <c r="I14" s="45">
        <f>preços4[[#This Row],[30"]]*1.5</f>
        <v>20575.5</v>
      </c>
      <c r="J14" s="45">
        <f>preços4[[#This Row],[30"]]*2</f>
        <v>27434</v>
      </c>
      <c r="K14" s="45">
        <f>preços4[[#This Row],[60"]]*2</f>
        <v>54868</v>
      </c>
      <c r="L14" s="46">
        <f t="shared" si="12"/>
        <v>0.65</v>
      </c>
      <c r="N14" s="53">
        <v>12</v>
      </c>
      <c r="O14" s="54" t="s">
        <v>163</v>
      </c>
      <c r="P14" s="61" t="s">
        <v>162</v>
      </c>
      <c r="Q14" s="55" t="s">
        <v>164</v>
      </c>
      <c r="R14" s="55" t="s">
        <v>92</v>
      </c>
      <c r="S14" s="55" t="s">
        <v>165</v>
      </c>
      <c r="T14" s="55" t="s">
        <v>166</v>
      </c>
      <c r="U14" s="56">
        <v>13717</v>
      </c>
      <c r="V14" s="57">
        <v>0.65</v>
      </c>
      <c r="W14" s="36"/>
      <c r="Y14" s="58" t="s">
        <v>49</v>
      </c>
      <c r="Z14" s="58" t="s">
        <v>45</v>
      </c>
      <c r="AA14" s="58" t="s">
        <v>46</v>
      </c>
      <c r="AB14" s="58" t="s">
        <v>48</v>
      </c>
      <c r="AC14" s="58" t="s">
        <v>89</v>
      </c>
      <c r="AD14" s="59">
        <v>5916</v>
      </c>
      <c r="AE14" s="60">
        <v>60</v>
      </c>
    </row>
    <row r="15" spans="1:31" ht="11.25" customHeight="1" x14ac:dyDescent="0.2">
      <c r="A15" s="36">
        <v>13</v>
      </c>
      <c r="B15" s="42" t="str">
        <f t="shared" si="6"/>
        <v>QUIL</v>
      </c>
      <c r="C15" s="42" t="str">
        <f t="shared" si="7"/>
        <v>SEX</v>
      </c>
      <c r="D15" s="43" t="str">
        <f t="shared" si="8"/>
        <v>23H00</v>
      </c>
      <c r="E15" s="42" t="str">
        <f t="shared" si="9"/>
        <v>REALITY SHOW</v>
      </c>
      <c r="F15" s="44" t="str">
        <f t="shared" si="10"/>
        <v>QUILOS MORTAIS</v>
      </c>
      <c r="G15" s="45">
        <f>preços4[[#This Row],[30"]]*preços4[[#This Row],[COEF]]</f>
        <v>7318.35</v>
      </c>
      <c r="H15" s="45">
        <f t="shared" si="11"/>
        <v>11259</v>
      </c>
      <c r="I15" s="45">
        <f>preços4[[#This Row],[30"]]*1.5</f>
        <v>16888.5</v>
      </c>
      <c r="J15" s="45">
        <f>preços4[[#This Row],[30"]]*2</f>
        <v>22518</v>
      </c>
      <c r="K15" s="45">
        <f>preços4[[#This Row],[60"]]*2</f>
        <v>45036</v>
      </c>
      <c r="L15" s="46">
        <f t="shared" si="12"/>
        <v>0.65</v>
      </c>
      <c r="N15" s="53">
        <v>13</v>
      </c>
      <c r="O15" s="54" t="s">
        <v>93</v>
      </c>
      <c r="P15" s="61" t="s">
        <v>126</v>
      </c>
      <c r="Q15" s="55" t="s">
        <v>90</v>
      </c>
      <c r="R15" s="55" t="s">
        <v>92</v>
      </c>
      <c r="S15" s="55" t="s">
        <v>94</v>
      </c>
      <c r="T15" s="55" t="s">
        <v>95</v>
      </c>
      <c r="U15" s="56">
        <v>11259</v>
      </c>
      <c r="V15" s="57">
        <v>0.65</v>
      </c>
      <c r="W15" s="36"/>
      <c r="Y15" s="58" t="s">
        <v>49</v>
      </c>
      <c r="Z15" s="58" t="s">
        <v>45</v>
      </c>
      <c r="AA15" s="58" t="s">
        <v>46</v>
      </c>
      <c r="AB15" s="58" t="s">
        <v>48</v>
      </c>
      <c r="AC15" s="58" t="s">
        <v>89</v>
      </c>
      <c r="AD15" s="60">
        <f>AD14*1.5</f>
        <v>8874</v>
      </c>
      <c r="AE15" s="60">
        <v>90</v>
      </c>
    </row>
    <row r="16" spans="1:31" ht="11.25" customHeight="1" x14ac:dyDescent="0.2">
      <c r="A16" s="36">
        <v>14</v>
      </c>
      <c r="B16" s="42" t="str">
        <f t="shared" si="6"/>
        <v>SPRE</v>
      </c>
      <c r="C16" s="42" t="str">
        <f t="shared" si="7"/>
        <v>SEG/QUA</v>
      </c>
      <c r="D16" s="43" t="str">
        <f t="shared" si="8"/>
        <v>23H45</v>
      </c>
      <c r="E16" s="42" t="str">
        <f t="shared" si="9"/>
        <v>SÉRIE</v>
      </c>
      <c r="F16" s="44" t="str">
        <f t="shared" si="10"/>
        <v>SÉRIE PREMIUM</v>
      </c>
      <c r="G16" s="45">
        <f>preços4[[#This Row],[30"]]*preços4[[#This Row],[COEF]]</f>
        <v>4483.7</v>
      </c>
      <c r="H16" s="45">
        <f t="shared" si="11"/>
        <v>6898</v>
      </c>
      <c r="I16" s="45">
        <f>preços4[[#This Row],[30"]]*1.5</f>
        <v>10347</v>
      </c>
      <c r="J16" s="45">
        <f>preços4[[#This Row],[30"]]*2</f>
        <v>13796</v>
      </c>
      <c r="K16" s="45">
        <f>preços4[[#This Row],[60"]]*2</f>
        <v>27592</v>
      </c>
      <c r="L16" s="46">
        <f t="shared" si="12"/>
        <v>0.65</v>
      </c>
      <c r="N16" s="53">
        <v>14</v>
      </c>
      <c r="O16" s="54" t="s">
        <v>96</v>
      </c>
      <c r="P16" s="61" t="s">
        <v>88</v>
      </c>
      <c r="Q16" s="55" t="s">
        <v>90</v>
      </c>
      <c r="R16" s="55" t="s">
        <v>97</v>
      </c>
      <c r="S16" s="55" t="s">
        <v>98</v>
      </c>
      <c r="T16" s="55" t="s">
        <v>99</v>
      </c>
      <c r="U16" s="56">
        <v>6898</v>
      </c>
      <c r="V16" s="57">
        <v>0.65</v>
      </c>
      <c r="W16" s="36"/>
      <c r="Y16" s="58" t="s">
        <v>49</v>
      </c>
      <c r="Z16" s="58" t="s">
        <v>45</v>
      </c>
      <c r="AA16" s="58" t="s">
        <v>46</v>
      </c>
      <c r="AB16" s="58" t="s">
        <v>48</v>
      </c>
      <c r="AC16" s="58" t="s">
        <v>89</v>
      </c>
      <c r="AD16" s="60">
        <f>AD14*2</f>
        <v>11832</v>
      </c>
      <c r="AE16" s="60">
        <v>120</v>
      </c>
    </row>
    <row r="17" spans="1:31" ht="11.25" customHeight="1" x14ac:dyDescent="0.2">
      <c r="A17" s="36">
        <v>15</v>
      </c>
      <c r="B17" s="42" t="str">
        <f t="shared" si="6"/>
        <v/>
      </c>
      <c r="C17" s="42" t="str">
        <f t="shared" si="7"/>
        <v/>
      </c>
      <c r="D17" s="43" t="str">
        <f t="shared" si="8"/>
        <v/>
      </c>
      <c r="E17" s="42" t="str">
        <f t="shared" si="9"/>
        <v/>
      </c>
      <c r="F17" s="44" t="str">
        <f t="shared" si="10"/>
        <v/>
      </c>
      <c r="G17" s="45" t="e">
        <f>preços4[[#This Row],[30"]]*preços4[[#This Row],[COEF]]</f>
        <v>#VALUE!</v>
      </c>
      <c r="H17" s="45" t="str">
        <f t="shared" si="11"/>
        <v/>
      </c>
      <c r="I17" s="45" t="e">
        <f>preços4[[#This Row],[30"]]*1.5</f>
        <v>#VALUE!</v>
      </c>
      <c r="J17" s="45" t="e">
        <f>preços4[[#This Row],[30"]]*2</f>
        <v>#VALUE!</v>
      </c>
      <c r="K17" s="45" t="e">
        <f>preços4[[#This Row],[60"]]*2</f>
        <v>#VALUE!</v>
      </c>
      <c r="L17" s="46" t="str">
        <f t="shared" si="12"/>
        <v/>
      </c>
      <c r="N17" s="53"/>
      <c r="O17" s="54"/>
      <c r="P17" s="61"/>
      <c r="Q17" s="55"/>
      <c r="R17" s="55"/>
      <c r="S17" s="55"/>
      <c r="T17" s="55"/>
      <c r="U17" s="56"/>
      <c r="V17" s="57"/>
      <c r="W17" s="36"/>
      <c r="Y17" s="58" t="s">
        <v>49</v>
      </c>
      <c r="Z17" s="58" t="s">
        <v>45</v>
      </c>
      <c r="AA17" s="58" t="s">
        <v>46</v>
      </c>
      <c r="AB17" s="58" t="s">
        <v>48</v>
      </c>
      <c r="AC17" s="58" t="s">
        <v>89</v>
      </c>
      <c r="AD17" s="60">
        <f>AD14*2.5</f>
        <v>14790</v>
      </c>
      <c r="AE17" s="60">
        <v>150</v>
      </c>
    </row>
    <row r="18" spans="1:31" ht="11.25" customHeight="1" x14ac:dyDescent="0.2">
      <c r="A18" s="36">
        <v>16</v>
      </c>
      <c r="B18" s="42" t="str">
        <f t="shared" si="6"/>
        <v>BRAS</v>
      </c>
      <c r="C18" s="42" t="str">
        <f t="shared" si="7"/>
        <v>SÁB</v>
      </c>
      <c r="D18" s="43" t="str">
        <f t="shared" si="8"/>
        <v>07H00</v>
      </c>
      <c r="E18" s="42" t="str">
        <f t="shared" si="9"/>
        <v>REPORTAGEM</v>
      </c>
      <c r="F18" s="44" t="str">
        <f t="shared" si="10"/>
        <v xml:space="preserve">BRASIL CAMINHONEIRO </v>
      </c>
      <c r="G18" s="45">
        <f>preços4[[#This Row],[30"]]*preços4[[#This Row],[COEF]]</f>
        <v>1331.5</v>
      </c>
      <c r="H18" s="45">
        <f t="shared" si="11"/>
        <v>2663</v>
      </c>
      <c r="I18" s="45">
        <f>preços4[[#This Row],[30"]]*1.5</f>
        <v>3994.5</v>
      </c>
      <c r="J18" s="45">
        <f>preços4[[#This Row],[30"]]*2</f>
        <v>5326</v>
      </c>
      <c r="K18" s="45">
        <f>preços4[[#This Row],[60"]]*2</f>
        <v>10652</v>
      </c>
      <c r="L18" s="46">
        <f t="shared" si="12"/>
        <v>0.5</v>
      </c>
      <c r="N18" s="53">
        <v>15</v>
      </c>
      <c r="O18" s="54" t="s">
        <v>101</v>
      </c>
      <c r="P18" s="61" t="s">
        <v>102</v>
      </c>
      <c r="Q18" s="55" t="s">
        <v>103</v>
      </c>
      <c r="R18" s="55" t="s">
        <v>63</v>
      </c>
      <c r="S18" s="55" t="s">
        <v>104</v>
      </c>
      <c r="T18" s="55" t="s">
        <v>105</v>
      </c>
      <c r="U18" s="56">
        <v>2663</v>
      </c>
      <c r="V18" s="57">
        <v>0.5</v>
      </c>
      <c r="W18" s="36"/>
      <c r="Y18" s="58" t="s">
        <v>49</v>
      </c>
      <c r="Z18" s="58" t="s">
        <v>45</v>
      </c>
      <c r="AA18" s="58" t="s">
        <v>46</v>
      </c>
      <c r="AB18" s="58" t="s">
        <v>48</v>
      </c>
      <c r="AC18" s="58" t="s">
        <v>89</v>
      </c>
      <c r="AD18" s="60">
        <f>AD14*3</f>
        <v>17748</v>
      </c>
      <c r="AE18" s="60">
        <v>180</v>
      </c>
    </row>
    <row r="19" spans="1:31" ht="11.25" customHeight="1" x14ac:dyDescent="0.2">
      <c r="A19" s="36">
        <v>17</v>
      </c>
      <c r="B19" s="42" t="str">
        <f t="shared" si="6"/>
        <v>FBES</v>
      </c>
      <c r="C19" s="42" t="str">
        <f t="shared" si="7"/>
        <v>SÁB</v>
      </c>
      <c r="D19" s="43" t="str">
        <f t="shared" si="8"/>
        <v>07H35</v>
      </c>
      <c r="E19" s="42" t="str">
        <f t="shared" si="9"/>
        <v>JORNALISMO</v>
      </c>
      <c r="F19" s="44" t="str">
        <f t="shared" si="10"/>
        <v>FALA BRASIL - Ed. de Sábado</v>
      </c>
      <c r="G19" s="45">
        <f>preços4[[#This Row],[30"]]*preços4[[#This Row],[COEF]]</f>
        <v>1641</v>
      </c>
      <c r="H19" s="45">
        <f t="shared" si="11"/>
        <v>3282</v>
      </c>
      <c r="I19" s="45">
        <f>preços4[[#This Row],[30"]]*1.5</f>
        <v>4923</v>
      </c>
      <c r="J19" s="45">
        <f>preços4[[#This Row],[30"]]*2</f>
        <v>6564</v>
      </c>
      <c r="K19" s="45">
        <f>preços4[[#This Row],[60"]]*2</f>
        <v>13128</v>
      </c>
      <c r="L19" s="46">
        <f t="shared" si="12"/>
        <v>0.5</v>
      </c>
      <c r="N19" s="53">
        <v>16</v>
      </c>
      <c r="O19" s="54" t="s">
        <v>101</v>
      </c>
      <c r="P19" s="61" t="s">
        <v>103</v>
      </c>
      <c r="Q19" s="55" t="s">
        <v>106</v>
      </c>
      <c r="R19" s="55" t="s">
        <v>48</v>
      </c>
      <c r="S19" s="55" t="s">
        <v>107</v>
      </c>
      <c r="T19" s="55" t="s">
        <v>108</v>
      </c>
      <c r="U19" s="56">
        <v>3282</v>
      </c>
      <c r="V19" s="57">
        <v>0.5</v>
      </c>
      <c r="W19" s="36"/>
      <c r="Y19" s="58" t="s">
        <v>77</v>
      </c>
      <c r="Z19" s="58" t="s">
        <v>45</v>
      </c>
      <c r="AA19" s="58" t="s">
        <v>72</v>
      </c>
      <c r="AB19" s="58" t="s">
        <v>48</v>
      </c>
      <c r="AC19" s="58" t="s">
        <v>100</v>
      </c>
      <c r="AD19" s="59">
        <v>20791.68</v>
      </c>
      <c r="AE19" s="60">
        <v>60</v>
      </c>
    </row>
    <row r="20" spans="1:31" ht="11.25" customHeight="1" x14ac:dyDescent="0.2">
      <c r="A20" s="36"/>
      <c r="B20" s="42" t="str">
        <f t="shared" si="6"/>
        <v>BAGS</v>
      </c>
      <c r="C20" s="42" t="str">
        <f t="shared" si="7"/>
        <v>SAB</v>
      </c>
      <c r="D20" s="43" t="str">
        <f t="shared" si="8"/>
        <v>13H00</v>
      </c>
      <c r="E20" s="42" t="str">
        <f t="shared" si="9"/>
        <v>REPORTAGEM</v>
      </c>
      <c r="F20" s="44" t="str">
        <f t="shared" si="10"/>
        <v xml:space="preserve">BALANÇO GERAL - Ed. de Sábado </v>
      </c>
      <c r="G20" s="45">
        <f>preços4[[#This Row],[30"]]*preços4[[#This Row],[COEF]]</f>
        <v>5373.55</v>
      </c>
      <c r="H20" s="45">
        <f t="shared" si="11"/>
        <v>8267</v>
      </c>
      <c r="I20" s="45">
        <f>preços4[[#This Row],[30"]]*1.5</f>
        <v>12400.5</v>
      </c>
      <c r="J20" s="45">
        <f>preços4[[#This Row],[30"]]*2</f>
        <v>16534</v>
      </c>
      <c r="K20" s="45">
        <f>preços4[[#This Row],[60"]]*2</f>
        <v>33068</v>
      </c>
      <c r="L20" s="46">
        <f t="shared" si="12"/>
        <v>0.65</v>
      </c>
      <c r="N20" s="47">
        <v>17</v>
      </c>
      <c r="O20" s="48" t="s">
        <v>109</v>
      </c>
      <c r="P20" s="49" t="s">
        <v>110</v>
      </c>
      <c r="Q20" s="49" t="s">
        <v>111</v>
      </c>
      <c r="R20" s="49" t="s">
        <v>63</v>
      </c>
      <c r="S20" s="49" t="s">
        <v>112</v>
      </c>
      <c r="T20" s="49" t="s">
        <v>167</v>
      </c>
      <c r="U20" s="50">
        <v>8267</v>
      </c>
      <c r="V20" s="51">
        <v>0.65</v>
      </c>
      <c r="W20" s="36"/>
      <c r="Y20" s="58" t="s">
        <v>77</v>
      </c>
      <c r="Z20" s="58" t="s">
        <v>45</v>
      </c>
      <c r="AA20" s="58" t="s">
        <v>72</v>
      </c>
      <c r="AB20" s="58" t="s">
        <v>48</v>
      </c>
      <c r="AC20" s="58" t="s">
        <v>100</v>
      </c>
      <c r="AD20" s="60">
        <f>AD19*1.5</f>
        <v>31187.52</v>
      </c>
      <c r="AE20" s="60">
        <v>90</v>
      </c>
    </row>
    <row r="21" spans="1:31" ht="11.25" customHeight="1" x14ac:dyDescent="0.2">
      <c r="A21" s="36">
        <v>18</v>
      </c>
      <c r="B21" s="42" t="str">
        <f t="shared" si="6"/>
        <v>CIAV</v>
      </c>
      <c r="C21" s="42" t="str">
        <f t="shared" si="7"/>
        <v>SÁB</v>
      </c>
      <c r="D21" s="43" t="str">
        <f t="shared" si="8"/>
        <v>15H00</v>
      </c>
      <c r="E21" s="42" t="str">
        <f t="shared" si="9"/>
        <v>FILME</v>
      </c>
      <c r="F21" s="44" t="str">
        <f t="shared" si="10"/>
        <v>CINE AVENTURA</v>
      </c>
      <c r="G21" s="45">
        <f>preços4[[#This Row],[30"]]*preços4[[#This Row],[COEF]]</f>
        <v>2625.35</v>
      </c>
      <c r="H21" s="45">
        <f t="shared" si="11"/>
        <v>4039</v>
      </c>
      <c r="I21" s="45">
        <f>preços4[[#This Row],[30"]]*1.5</f>
        <v>6058.5</v>
      </c>
      <c r="J21" s="45">
        <f>preços4[[#This Row],[30"]]*2</f>
        <v>8078</v>
      </c>
      <c r="K21" s="45">
        <f>preços4[[#This Row],[60"]]*2</f>
        <v>16156</v>
      </c>
      <c r="L21" s="46">
        <f t="shared" si="12"/>
        <v>0.65</v>
      </c>
      <c r="M21" s="36"/>
      <c r="N21" s="53">
        <v>18</v>
      </c>
      <c r="O21" s="54" t="s">
        <v>101</v>
      </c>
      <c r="P21" s="61" t="s">
        <v>111</v>
      </c>
      <c r="Q21" s="55" t="s">
        <v>113</v>
      </c>
      <c r="R21" s="55" t="s">
        <v>91</v>
      </c>
      <c r="S21" s="55" t="s">
        <v>114</v>
      </c>
      <c r="T21" s="55" t="s">
        <v>115</v>
      </c>
      <c r="U21" s="56">
        <v>4039</v>
      </c>
      <c r="V21" s="57">
        <v>0.65</v>
      </c>
      <c r="W21" s="36"/>
      <c r="Y21" s="58" t="s">
        <v>77</v>
      </c>
      <c r="Z21" s="58" t="s">
        <v>45</v>
      </c>
      <c r="AA21" s="58" t="s">
        <v>72</v>
      </c>
      <c r="AB21" s="58" t="s">
        <v>48</v>
      </c>
      <c r="AC21" s="58" t="s">
        <v>100</v>
      </c>
      <c r="AD21" s="60">
        <f>AD19*2</f>
        <v>41583.360000000001</v>
      </c>
      <c r="AE21" s="60">
        <v>120</v>
      </c>
    </row>
    <row r="22" spans="1:31" ht="11.25" customHeight="1" x14ac:dyDescent="0.2">
      <c r="A22" s="36">
        <v>19</v>
      </c>
      <c r="B22" s="42" t="str">
        <f t="shared" si="6"/>
        <v>CAES</v>
      </c>
      <c r="C22" s="42" t="str">
        <f t="shared" si="7"/>
        <v>SÁB</v>
      </c>
      <c r="D22" s="43" t="str">
        <f t="shared" si="8"/>
        <v>17H00</v>
      </c>
      <c r="E22" s="42" t="str">
        <f t="shared" si="9"/>
        <v>JORNALISMO</v>
      </c>
      <c r="F22" s="44" t="str">
        <f t="shared" si="10"/>
        <v>CIDADE ALERTA - Ed. de Sábado</v>
      </c>
      <c r="G22" s="45">
        <f>preços4[[#This Row],[30"]]*preços4[[#This Row],[COEF]]</f>
        <v>2444</v>
      </c>
      <c r="H22" s="45">
        <f t="shared" si="11"/>
        <v>3760</v>
      </c>
      <c r="I22" s="45">
        <f>preços4[[#This Row],[30"]]*1.5</f>
        <v>5640</v>
      </c>
      <c r="J22" s="45">
        <f>preços4[[#This Row],[30"]]*2</f>
        <v>7520</v>
      </c>
      <c r="K22" s="45">
        <f>preços4[[#This Row],[60"]]*2</f>
        <v>15040</v>
      </c>
      <c r="L22" s="46">
        <f t="shared" si="12"/>
        <v>0.65</v>
      </c>
      <c r="M22" s="36"/>
      <c r="N22" s="53">
        <v>19</v>
      </c>
      <c r="O22" s="54" t="s">
        <v>101</v>
      </c>
      <c r="P22" s="61" t="s">
        <v>113</v>
      </c>
      <c r="Q22" s="55" t="s">
        <v>121</v>
      </c>
      <c r="R22" s="55" t="s">
        <v>48</v>
      </c>
      <c r="S22" s="55" t="s">
        <v>122</v>
      </c>
      <c r="T22" s="55" t="s">
        <v>123</v>
      </c>
      <c r="U22" s="56">
        <v>3760</v>
      </c>
      <c r="V22" s="57">
        <v>0.65</v>
      </c>
      <c r="W22" s="36"/>
      <c r="Y22" s="58" t="s">
        <v>77</v>
      </c>
      <c r="Z22" s="58" t="s">
        <v>45</v>
      </c>
      <c r="AA22" s="58" t="s">
        <v>72</v>
      </c>
      <c r="AB22" s="58" t="s">
        <v>48</v>
      </c>
      <c r="AC22" s="58" t="s">
        <v>100</v>
      </c>
      <c r="AD22" s="60">
        <f>AD19*2.5</f>
        <v>51979.199999999997</v>
      </c>
      <c r="AE22" s="60">
        <v>150</v>
      </c>
    </row>
    <row r="23" spans="1:31" x14ac:dyDescent="0.2">
      <c r="A23" s="36">
        <v>20</v>
      </c>
      <c r="B23" s="42" t="str">
        <f t="shared" si="6"/>
        <v>JRES</v>
      </c>
      <c r="C23" s="42" t="str">
        <f t="shared" si="7"/>
        <v>SÁB</v>
      </c>
      <c r="D23" s="43" t="str">
        <f t="shared" si="8"/>
        <v>19H45</v>
      </c>
      <c r="E23" s="42" t="str">
        <f t="shared" si="9"/>
        <v>JORNALISMO</v>
      </c>
      <c r="F23" s="44" t="str">
        <f t="shared" si="10"/>
        <v>JORNAL DA RECORD - Ed. de Sábado</v>
      </c>
      <c r="G23" s="45">
        <f>preços4[[#This Row],[30"]]*preços4[[#This Row],[COEF]]</f>
        <v>12842.050000000001</v>
      </c>
      <c r="H23" s="45">
        <f t="shared" si="11"/>
        <v>19757</v>
      </c>
      <c r="I23" s="45">
        <f>preços4[[#This Row],[30"]]*1.5</f>
        <v>29635.5</v>
      </c>
      <c r="J23" s="45">
        <f>preços4[[#This Row],[30"]]*2</f>
        <v>39514</v>
      </c>
      <c r="K23" s="45">
        <f>preços4[[#This Row],[60"]]*2</f>
        <v>79028</v>
      </c>
      <c r="L23" s="46">
        <f t="shared" si="12"/>
        <v>0.65</v>
      </c>
      <c r="M23" s="36"/>
      <c r="N23" s="53">
        <v>20</v>
      </c>
      <c r="O23" s="54" t="s">
        <v>101</v>
      </c>
      <c r="P23" s="61" t="s">
        <v>121</v>
      </c>
      <c r="Q23" s="55" t="s">
        <v>80</v>
      </c>
      <c r="R23" s="55" t="s">
        <v>48</v>
      </c>
      <c r="S23" s="55" t="s">
        <v>124</v>
      </c>
      <c r="T23" s="55" t="s">
        <v>125</v>
      </c>
      <c r="U23" s="56">
        <v>19757</v>
      </c>
      <c r="V23" s="57">
        <v>0.65</v>
      </c>
      <c r="W23" s="36"/>
      <c r="Y23" s="58" t="s">
        <v>77</v>
      </c>
      <c r="Z23" s="58" t="s">
        <v>45</v>
      </c>
      <c r="AA23" s="58" t="s">
        <v>72</v>
      </c>
      <c r="AB23" s="58" t="s">
        <v>48</v>
      </c>
      <c r="AC23" s="58" t="s">
        <v>100</v>
      </c>
      <c r="AD23" s="60">
        <f>AD19*3</f>
        <v>62375.040000000001</v>
      </c>
      <c r="AE23" s="60">
        <v>180</v>
      </c>
    </row>
    <row r="24" spans="1:31" x14ac:dyDescent="0.2">
      <c r="A24" s="36">
        <v>21</v>
      </c>
      <c r="B24" s="42" t="str">
        <f t="shared" si="6"/>
        <v>CAE2</v>
      </c>
      <c r="C24" s="42" t="str">
        <f t="shared" si="7"/>
        <v>SÁB</v>
      </c>
      <c r="D24" s="43" t="str">
        <f t="shared" si="8"/>
        <v>21H00</v>
      </c>
      <c r="E24" s="42" t="str">
        <f t="shared" si="9"/>
        <v>JORNALISMO</v>
      </c>
      <c r="F24" s="44" t="str">
        <f t="shared" si="10"/>
        <v xml:space="preserve">CIDADE ALERTA 2 - Ed. de Sábado </v>
      </c>
      <c r="G24" s="45">
        <f>preços4[[#This Row],[30"]]*preços4[[#This Row],[COEF]]</f>
        <v>2444</v>
      </c>
      <c r="H24" s="45">
        <f t="shared" si="11"/>
        <v>3760</v>
      </c>
      <c r="I24" s="45">
        <f>preços4[[#This Row],[30"]]*1.5</f>
        <v>5640</v>
      </c>
      <c r="J24" s="45">
        <f>preços4[[#This Row],[30"]]*2</f>
        <v>7520</v>
      </c>
      <c r="K24" s="45">
        <f>preços4[[#This Row],[60"]]*2</f>
        <v>15040</v>
      </c>
      <c r="L24" s="46">
        <f t="shared" si="12"/>
        <v>0.65</v>
      </c>
      <c r="M24" s="36"/>
      <c r="N24" s="53">
        <v>21</v>
      </c>
      <c r="O24" s="54" t="s">
        <v>101</v>
      </c>
      <c r="P24" s="61" t="s">
        <v>80</v>
      </c>
      <c r="Q24" s="55" t="s">
        <v>162</v>
      </c>
      <c r="R24" s="55" t="s">
        <v>48</v>
      </c>
      <c r="S24" s="55" t="s">
        <v>168</v>
      </c>
      <c r="T24" s="55" t="s">
        <v>169</v>
      </c>
      <c r="U24" s="56">
        <v>3760</v>
      </c>
      <c r="V24" s="57">
        <v>0.65</v>
      </c>
      <c r="W24" s="36"/>
      <c r="Y24" s="58" t="s">
        <v>116</v>
      </c>
      <c r="Z24" s="58" t="s">
        <v>117</v>
      </c>
      <c r="AA24" s="58" t="s">
        <v>118</v>
      </c>
      <c r="AB24" s="58" t="s">
        <v>119</v>
      </c>
      <c r="AC24" s="58" t="s">
        <v>120</v>
      </c>
      <c r="AD24" s="59">
        <v>8874</v>
      </c>
      <c r="AE24" s="60">
        <v>60</v>
      </c>
    </row>
    <row r="25" spans="1:31" x14ac:dyDescent="0.2">
      <c r="A25" s="36">
        <v>22</v>
      </c>
      <c r="B25" s="42" t="str">
        <f t="shared" si="6"/>
        <v>STSA</v>
      </c>
      <c r="C25" s="42" t="str">
        <f t="shared" si="7"/>
        <v>SÁB</v>
      </c>
      <c r="D25" s="43" t="str">
        <f t="shared" si="8"/>
        <v>23H15</v>
      </c>
      <c r="E25" s="42" t="str">
        <f t="shared" si="9"/>
        <v>FILME</v>
      </c>
      <c r="F25" s="44" t="str">
        <f t="shared" si="10"/>
        <v>SUPER TELA</v>
      </c>
      <c r="G25" s="45">
        <f>preços4[[#This Row],[30"]]*preços4[[#This Row],[COEF]]</f>
        <v>7318.35</v>
      </c>
      <c r="H25" s="45">
        <f t="shared" si="11"/>
        <v>11259</v>
      </c>
      <c r="I25" s="45">
        <f>preços4[[#This Row],[30"]]*1.5</f>
        <v>16888.5</v>
      </c>
      <c r="J25" s="45">
        <f>preços4[[#This Row],[30"]]*2</f>
        <v>22518</v>
      </c>
      <c r="K25" s="45">
        <f>preços4[[#This Row],[60"]]*2</f>
        <v>45036</v>
      </c>
      <c r="L25" s="46">
        <f t="shared" si="12"/>
        <v>0.65</v>
      </c>
      <c r="M25" s="36"/>
      <c r="N25" s="53">
        <v>22</v>
      </c>
      <c r="O25" s="54" t="s">
        <v>101</v>
      </c>
      <c r="P25" s="61" t="s">
        <v>170</v>
      </c>
      <c r="Q25" s="55" t="s">
        <v>127</v>
      </c>
      <c r="R25" s="55" t="s">
        <v>91</v>
      </c>
      <c r="S25" s="55" t="s">
        <v>128</v>
      </c>
      <c r="T25" s="55" t="s">
        <v>129</v>
      </c>
      <c r="U25" s="56">
        <v>11259</v>
      </c>
      <c r="V25" s="57">
        <v>0.65</v>
      </c>
      <c r="W25" s="36"/>
      <c r="Y25" s="58" t="s">
        <v>116</v>
      </c>
      <c r="Z25" s="58" t="s">
        <v>117</v>
      </c>
      <c r="AA25" s="58" t="s">
        <v>118</v>
      </c>
      <c r="AB25" s="58" t="s">
        <v>119</v>
      </c>
      <c r="AC25" s="58" t="s">
        <v>120</v>
      </c>
      <c r="AD25" s="60">
        <f>AD24*1.5</f>
        <v>13311</v>
      </c>
      <c r="AE25" s="60">
        <v>90</v>
      </c>
    </row>
    <row r="26" spans="1:31" x14ac:dyDescent="0.2">
      <c r="A26" s="36">
        <v>23</v>
      </c>
      <c r="B26" s="42" t="str">
        <f t="shared" si="6"/>
        <v/>
      </c>
      <c r="C26" s="42" t="str">
        <f t="shared" si="7"/>
        <v/>
      </c>
      <c r="D26" s="43" t="str">
        <f t="shared" si="8"/>
        <v/>
      </c>
      <c r="E26" s="42" t="str">
        <f t="shared" si="9"/>
        <v/>
      </c>
      <c r="F26" s="44" t="str">
        <f t="shared" si="10"/>
        <v/>
      </c>
      <c r="G26" s="45" t="e">
        <f>preços4[[#This Row],[30"]]*preços4[[#This Row],[COEF]]</f>
        <v>#VALUE!</v>
      </c>
      <c r="H26" s="45" t="str">
        <f t="shared" si="11"/>
        <v/>
      </c>
      <c r="I26" s="45" t="e">
        <f>preços4[[#This Row],[30"]]*1.5</f>
        <v>#VALUE!</v>
      </c>
      <c r="J26" s="45" t="e">
        <f>preços4[[#This Row],[30"]]*2</f>
        <v>#VALUE!</v>
      </c>
      <c r="K26" s="45" t="e">
        <f>preços4[[#This Row],[60"]]*2</f>
        <v>#VALUE!</v>
      </c>
      <c r="L26" s="46" t="str">
        <f t="shared" si="12"/>
        <v/>
      </c>
      <c r="M26" s="36"/>
      <c r="N26" s="53"/>
      <c r="O26" s="54"/>
      <c r="P26" s="61"/>
      <c r="Q26" s="55"/>
      <c r="R26" s="55"/>
      <c r="S26" s="55"/>
      <c r="T26" s="55"/>
      <c r="U26" s="56"/>
      <c r="V26" s="57"/>
      <c r="W26" s="36"/>
      <c r="Y26" s="58" t="s">
        <v>116</v>
      </c>
      <c r="Z26" s="58" t="s">
        <v>117</v>
      </c>
      <c r="AA26" s="58" t="s">
        <v>118</v>
      </c>
      <c r="AB26" s="58" t="s">
        <v>119</v>
      </c>
      <c r="AC26" s="58" t="s">
        <v>120</v>
      </c>
      <c r="AD26" s="60">
        <f>AD24*2</f>
        <v>17748</v>
      </c>
      <c r="AE26" s="60">
        <v>120</v>
      </c>
    </row>
    <row r="27" spans="1:31" x14ac:dyDescent="0.2">
      <c r="A27" s="36">
        <v>24</v>
      </c>
      <c r="B27" s="42" t="str">
        <f t="shared" si="6"/>
        <v>ARGO</v>
      </c>
      <c r="C27" s="42" t="str">
        <f t="shared" si="7"/>
        <v>DOM</v>
      </c>
      <c r="D27" s="43" t="str">
        <f t="shared" si="8"/>
        <v>10H00</v>
      </c>
      <c r="E27" s="42" t="str">
        <f t="shared" si="9"/>
        <v>JORNALISMO</v>
      </c>
      <c r="F27" s="44" t="str">
        <f t="shared" si="10"/>
        <v>AGRO RECORD</v>
      </c>
      <c r="G27" s="45">
        <f>preços4[[#This Row],[30"]]*preços4[[#This Row],[COEF]]</f>
        <v>2512.9</v>
      </c>
      <c r="H27" s="45">
        <f t="shared" si="11"/>
        <v>3866</v>
      </c>
      <c r="I27" s="45">
        <f>preços4[[#This Row],[30"]]*1.5</f>
        <v>5799</v>
      </c>
      <c r="J27" s="45">
        <f>preços4[[#This Row],[30"]]*2</f>
        <v>7732</v>
      </c>
      <c r="K27" s="45">
        <f>preços4[[#This Row],[60"]]*2</f>
        <v>15464</v>
      </c>
      <c r="L27" s="46">
        <f t="shared" si="12"/>
        <v>0.65</v>
      </c>
      <c r="M27" s="36"/>
      <c r="N27" s="47">
        <v>23</v>
      </c>
      <c r="O27" s="48" t="s">
        <v>117</v>
      </c>
      <c r="P27" s="49" t="s">
        <v>118</v>
      </c>
      <c r="Q27" s="49" t="s">
        <v>130</v>
      </c>
      <c r="R27" s="49" t="s">
        <v>48</v>
      </c>
      <c r="S27" s="49" t="s">
        <v>116</v>
      </c>
      <c r="T27" s="49" t="s">
        <v>120</v>
      </c>
      <c r="U27" s="50">
        <v>3866</v>
      </c>
      <c r="V27" s="51">
        <v>0.65</v>
      </c>
      <c r="W27" s="36"/>
      <c r="Y27" s="58" t="s">
        <v>116</v>
      </c>
      <c r="Z27" s="58" t="s">
        <v>117</v>
      </c>
      <c r="AA27" s="58" t="s">
        <v>118</v>
      </c>
      <c r="AB27" s="58" t="s">
        <v>119</v>
      </c>
      <c r="AC27" s="58" t="s">
        <v>120</v>
      </c>
      <c r="AD27" s="60">
        <f>AD24*2.5</f>
        <v>22185</v>
      </c>
      <c r="AE27" s="60">
        <v>150</v>
      </c>
    </row>
    <row r="28" spans="1:31" x14ac:dyDescent="0.2">
      <c r="A28" s="36">
        <v>25</v>
      </c>
      <c r="B28" s="42" t="str">
        <f t="shared" si="6"/>
        <v>RKCR</v>
      </c>
      <c r="C28" s="42" t="str">
        <f t="shared" si="7"/>
        <v>DOM</v>
      </c>
      <c r="D28" s="43" t="str">
        <f t="shared" si="8"/>
        <v>11H00</v>
      </c>
      <c r="E28" s="42" t="str">
        <f t="shared" si="9"/>
        <v>SÉRIE</v>
      </c>
      <c r="F28" s="44" t="str">
        <f t="shared" si="10"/>
        <v>RECORD TEEN 1 (EU, A PATROA E AS CRIANÇAS)</v>
      </c>
      <c r="G28" s="45">
        <f>preços4[[#This Row],[30"]]*preços4[[#This Row],[COEF]]</f>
        <v>5415.8</v>
      </c>
      <c r="H28" s="45">
        <f t="shared" si="11"/>
        <v>8332</v>
      </c>
      <c r="I28" s="45">
        <f>preços4[[#This Row],[30"]]*1.5</f>
        <v>12498</v>
      </c>
      <c r="J28" s="45">
        <f>preços4[[#This Row],[30"]]*2</f>
        <v>16664</v>
      </c>
      <c r="K28" s="45">
        <f>preços4[[#This Row],[60"]]*2</f>
        <v>33328</v>
      </c>
      <c r="L28" s="46">
        <f t="shared" si="12"/>
        <v>0.65</v>
      </c>
      <c r="M28" s="36"/>
      <c r="N28" s="53">
        <v>24</v>
      </c>
      <c r="O28" s="54" t="s">
        <v>117</v>
      </c>
      <c r="P28" s="61" t="s">
        <v>130</v>
      </c>
      <c r="Q28" s="55" t="s">
        <v>131</v>
      </c>
      <c r="R28" s="55" t="s">
        <v>97</v>
      </c>
      <c r="S28" s="55" t="s">
        <v>132</v>
      </c>
      <c r="T28" s="55" t="s">
        <v>133</v>
      </c>
      <c r="U28" s="56">
        <v>8332</v>
      </c>
      <c r="V28" s="57">
        <v>0.65</v>
      </c>
      <c r="W28" s="36"/>
      <c r="Y28" s="58" t="s">
        <v>116</v>
      </c>
      <c r="Z28" s="58" t="s">
        <v>117</v>
      </c>
      <c r="AA28" s="58" t="s">
        <v>118</v>
      </c>
      <c r="AB28" s="58" t="s">
        <v>119</v>
      </c>
      <c r="AC28" s="58" t="s">
        <v>120</v>
      </c>
      <c r="AD28" s="60">
        <f>AD24*3</f>
        <v>26622</v>
      </c>
      <c r="AE28" s="60">
        <v>180</v>
      </c>
    </row>
    <row r="29" spans="1:31" x14ac:dyDescent="0.2">
      <c r="A29" s="36"/>
      <c r="B29" s="42" t="str">
        <f t="shared" si="6"/>
        <v>CMDM</v>
      </c>
      <c r="C29" s="42" t="str">
        <f t="shared" si="7"/>
        <v>DOM</v>
      </c>
      <c r="D29" s="43" t="str">
        <f t="shared" si="8"/>
        <v>14H00</v>
      </c>
      <c r="E29" s="42" t="str">
        <f t="shared" si="9"/>
        <v>FILME</v>
      </c>
      <c r="F29" s="44" t="str">
        <f t="shared" si="10"/>
        <v>CINE MAIOR</v>
      </c>
      <c r="G29" s="45">
        <f>preços4[[#This Row],[30"]]*preços4[[#This Row],[COEF]]</f>
        <v>5415.8</v>
      </c>
      <c r="H29" s="45">
        <f t="shared" si="11"/>
        <v>8332</v>
      </c>
      <c r="I29" s="45">
        <f>preços4[[#This Row],[30"]]*1.5</f>
        <v>12498</v>
      </c>
      <c r="J29" s="45">
        <f>preços4[[#This Row],[30"]]*2</f>
        <v>16664</v>
      </c>
      <c r="K29" s="45">
        <f>preços4[[#This Row],[60"]]*2</f>
        <v>33328</v>
      </c>
      <c r="L29" s="46">
        <f t="shared" si="12"/>
        <v>0.65</v>
      </c>
      <c r="M29" s="36"/>
      <c r="N29" s="53">
        <v>25</v>
      </c>
      <c r="O29" s="54" t="s">
        <v>117</v>
      </c>
      <c r="P29" s="61" t="s">
        <v>171</v>
      </c>
      <c r="Q29" s="55" t="s">
        <v>62</v>
      </c>
      <c r="R29" s="55" t="s">
        <v>91</v>
      </c>
      <c r="S29" s="55" t="s">
        <v>134</v>
      </c>
      <c r="T29" s="55" t="s">
        <v>135</v>
      </c>
      <c r="U29" s="56">
        <v>8332</v>
      </c>
      <c r="V29" s="57">
        <v>0.65</v>
      </c>
      <c r="W29" s="36"/>
      <c r="Y29" s="58" t="s">
        <v>112</v>
      </c>
      <c r="Z29" s="58" t="s">
        <v>101</v>
      </c>
      <c r="AA29" s="58" t="s">
        <v>110</v>
      </c>
      <c r="AB29" s="58" t="s">
        <v>48</v>
      </c>
      <c r="AC29" s="58" t="s">
        <v>160</v>
      </c>
      <c r="AD29" s="59">
        <v>18360</v>
      </c>
      <c r="AE29" s="60">
        <v>60</v>
      </c>
    </row>
    <row r="30" spans="1:31" x14ac:dyDescent="0.2">
      <c r="A30" s="36">
        <v>26</v>
      </c>
      <c r="B30" s="42" t="str">
        <f t="shared" si="6"/>
        <v>STST</v>
      </c>
      <c r="C30" s="42" t="str">
        <f t="shared" si="7"/>
        <v>DOM</v>
      </c>
      <c r="D30" s="43" t="str">
        <f t="shared" si="8"/>
        <v>15H30</v>
      </c>
      <c r="E30" s="42" t="str">
        <f t="shared" si="9"/>
        <v>GAME SHOW</v>
      </c>
      <c r="F30" s="44" t="str">
        <f t="shared" si="10"/>
        <v>ACERTE OU CAIA</v>
      </c>
      <c r="G30" s="45">
        <f>preços4[[#This Row],[30"]]*preços4[[#This Row],[COEF]]</f>
        <v>6728.1500000000005</v>
      </c>
      <c r="H30" s="45">
        <f t="shared" si="11"/>
        <v>10351</v>
      </c>
      <c r="I30" s="45">
        <f>preços4[[#This Row],[30"]]*1.5</f>
        <v>15526.5</v>
      </c>
      <c r="J30" s="45">
        <f>preços4[[#This Row],[30"]]*2</f>
        <v>20702</v>
      </c>
      <c r="K30" s="45">
        <f>preços4[[#This Row],[60"]]*2</f>
        <v>41404</v>
      </c>
      <c r="L30" s="46">
        <f t="shared" si="12"/>
        <v>0.65</v>
      </c>
      <c r="M30" s="36"/>
      <c r="N30" s="53">
        <v>26</v>
      </c>
      <c r="O30" s="54" t="s">
        <v>117</v>
      </c>
      <c r="P30" s="61" t="s">
        <v>62</v>
      </c>
      <c r="Q30" s="55" t="s">
        <v>69</v>
      </c>
      <c r="R30" s="55" t="s">
        <v>136</v>
      </c>
      <c r="S30" s="55" t="s">
        <v>137</v>
      </c>
      <c r="T30" s="55" t="s">
        <v>138</v>
      </c>
      <c r="U30" s="56">
        <v>10351</v>
      </c>
      <c r="V30" s="57">
        <v>0.65</v>
      </c>
      <c r="W30" s="36"/>
      <c r="Y30" s="58" t="s">
        <v>112</v>
      </c>
      <c r="Z30" s="58" t="s">
        <v>101</v>
      </c>
      <c r="AA30" s="58" t="s">
        <v>110</v>
      </c>
      <c r="AB30" s="58" t="s">
        <v>48</v>
      </c>
      <c r="AC30" s="58" t="s">
        <v>160</v>
      </c>
      <c r="AD30" s="60">
        <f>AD29*1.5</f>
        <v>27540</v>
      </c>
      <c r="AE30" s="60">
        <v>90</v>
      </c>
    </row>
    <row r="31" spans="1:31" x14ac:dyDescent="0.2">
      <c r="A31" s="36">
        <v>27</v>
      </c>
      <c r="B31" s="42" t="str">
        <f t="shared" si="6"/>
        <v>LVDC</v>
      </c>
      <c r="C31" s="42" t="str">
        <f t="shared" si="7"/>
        <v>DOM</v>
      </c>
      <c r="D31" s="43" t="str">
        <f t="shared" si="8"/>
        <v>18H00</v>
      </c>
      <c r="E31" s="42" t="str">
        <f t="shared" si="9"/>
        <v>REALITY SHOW</v>
      </c>
      <c r="F31" s="44" t="str">
        <f t="shared" si="10"/>
        <v xml:space="preserve">LOVE &amp; DANCE (Exceto em dias de jogos) </v>
      </c>
      <c r="G31" s="45">
        <f>preços4[[#This Row],[30"]]*preços4[[#This Row],[COEF]]</f>
        <v>6728.1500000000005</v>
      </c>
      <c r="H31" s="45">
        <f t="shared" si="11"/>
        <v>10351</v>
      </c>
      <c r="I31" s="45">
        <f>preços4[[#This Row],[30"]]*1.5</f>
        <v>15526.5</v>
      </c>
      <c r="J31" s="45">
        <f>preços4[[#This Row],[30"]]*2</f>
        <v>20702</v>
      </c>
      <c r="K31" s="45">
        <f>preços4[[#This Row],[60"]]*2</f>
        <v>41404</v>
      </c>
      <c r="L31" s="46">
        <f t="shared" si="12"/>
        <v>0.65</v>
      </c>
      <c r="M31" s="36"/>
      <c r="N31" s="53">
        <v>27</v>
      </c>
      <c r="O31" s="54" t="s">
        <v>117</v>
      </c>
      <c r="P31" s="61" t="s">
        <v>69</v>
      </c>
      <c r="Q31" s="55" t="s">
        <v>121</v>
      </c>
      <c r="R31" s="55" t="s">
        <v>92</v>
      </c>
      <c r="S31" s="55" t="s">
        <v>139</v>
      </c>
      <c r="T31" s="55" t="s">
        <v>140</v>
      </c>
      <c r="U31" s="56">
        <v>10351</v>
      </c>
      <c r="V31" s="57">
        <v>0.65</v>
      </c>
      <c r="W31" s="36"/>
      <c r="Y31" s="58" t="s">
        <v>112</v>
      </c>
      <c r="Z31" s="58" t="s">
        <v>101</v>
      </c>
      <c r="AA31" s="58" t="s">
        <v>110</v>
      </c>
      <c r="AB31" s="58" t="s">
        <v>48</v>
      </c>
      <c r="AC31" s="58" t="s">
        <v>160</v>
      </c>
      <c r="AD31" s="60">
        <f>AD29*2</f>
        <v>36720</v>
      </c>
      <c r="AE31" s="60">
        <v>120</v>
      </c>
    </row>
    <row r="32" spans="1:31" x14ac:dyDescent="0.2">
      <c r="A32" s="36">
        <v>28</v>
      </c>
      <c r="B32" s="42" t="str">
        <f t="shared" si="6"/>
        <v>DOES</v>
      </c>
      <c r="C32" s="42" t="str">
        <f t="shared" si="7"/>
        <v>DOM</v>
      </c>
      <c r="D32" s="43" t="str">
        <f t="shared" si="8"/>
        <v>19H45</v>
      </c>
      <c r="E32" s="42" t="str">
        <f t="shared" si="9"/>
        <v>JORNALISMO</v>
      </c>
      <c r="F32" s="44" t="str">
        <f t="shared" si="10"/>
        <v>DOMINGO ESPETACULAR **</v>
      </c>
      <c r="G32" s="45">
        <f>preços4[[#This Row],[30"]]*preços4[[#This Row],[COEF]]</f>
        <v>14340.95</v>
      </c>
      <c r="H32" s="45">
        <f t="shared" si="11"/>
        <v>22063</v>
      </c>
      <c r="I32" s="45">
        <f>preços4[[#This Row],[30"]]*1.5</f>
        <v>33094.5</v>
      </c>
      <c r="J32" s="45">
        <f>preços4[[#This Row],[30"]]*2</f>
        <v>44126</v>
      </c>
      <c r="K32" s="45">
        <f>preços4[[#This Row],[60"]]*2</f>
        <v>88252</v>
      </c>
      <c r="L32" s="46">
        <f t="shared" si="12"/>
        <v>0.65</v>
      </c>
      <c r="M32" s="36"/>
      <c r="N32" s="53">
        <v>28</v>
      </c>
      <c r="O32" s="54" t="s">
        <v>117</v>
      </c>
      <c r="P32" s="61" t="s">
        <v>121</v>
      </c>
      <c r="Q32" s="55" t="s">
        <v>162</v>
      </c>
      <c r="R32" s="55" t="s">
        <v>48</v>
      </c>
      <c r="S32" s="55" t="s">
        <v>141</v>
      </c>
      <c r="T32" s="55" t="s">
        <v>172</v>
      </c>
      <c r="U32" s="56">
        <v>22063</v>
      </c>
      <c r="V32" s="57">
        <v>0.65</v>
      </c>
      <c r="W32" s="36"/>
      <c r="Y32" s="58" t="s">
        <v>112</v>
      </c>
      <c r="Z32" s="58" t="s">
        <v>101</v>
      </c>
      <c r="AA32" s="58" t="s">
        <v>110</v>
      </c>
      <c r="AB32" s="58" t="s">
        <v>48</v>
      </c>
      <c r="AC32" s="58" t="s">
        <v>160</v>
      </c>
      <c r="AD32" s="60">
        <f>AD29*2.5</f>
        <v>45900</v>
      </c>
      <c r="AE32" s="60">
        <v>150</v>
      </c>
    </row>
    <row r="33" spans="1:33" x14ac:dyDescent="0.2">
      <c r="A33" s="36">
        <v>29</v>
      </c>
      <c r="B33" s="42" t="str">
        <f t="shared" si="6"/>
        <v>ESRN</v>
      </c>
      <c r="C33" s="42" t="str">
        <f t="shared" si="7"/>
        <v>DOM</v>
      </c>
      <c r="D33" s="43" t="str">
        <f t="shared" si="8"/>
        <v>23H15</v>
      </c>
      <c r="E33" s="42" t="str">
        <f t="shared" si="9"/>
        <v>ESPORTE</v>
      </c>
      <c r="F33" s="44" t="str">
        <f t="shared" si="10"/>
        <v>ESPORTE RECORD</v>
      </c>
      <c r="G33" s="45">
        <f>preços4[[#This Row],[30"]]*preços4[[#This Row],[COEF]]</f>
        <v>8021</v>
      </c>
      <c r="H33" s="45">
        <f t="shared" si="11"/>
        <v>12340</v>
      </c>
      <c r="I33" s="45">
        <f>preços4[[#This Row],[30"]]*1.5</f>
        <v>18510</v>
      </c>
      <c r="J33" s="45">
        <f>preços4[[#This Row],[30"]]*2</f>
        <v>24680</v>
      </c>
      <c r="K33" s="45">
        <f>preços4[[#This Row],[60"]]*2</f>
        <v>49360</v>
      </c>
      <c r="L33" s="46">
        <f t="shared" si="12"/>
        <v>0.65</v>
      </c>
      <c r="M33" s="36"/>
      <c r="N33" s="53">
        <v>29</v>
      </c>
      <c r="O33" s="54" t="s">
        <v>117</v>
      </c>
      <c r="P33" s="61" t="s">
        <v>170</v>
      </c>
      <c r="Q33" s="55" t="s">
        <v>143</v>
      </c>
      <c r="R33" s="55" t="s">
        <v>144</v>
      </c>
      <c r="S33" s="55" t="s">
        <v>145</v>
      </c>
      <c r="T33" s="55" t="s">
        <v>146</v>
      </c>
      <c r="U33" s="56">
        <v>12340</v>
      </c>
      <c r="V33" s="57">
        <v>0.65</v>
      </c>
      <c r="W33" s="36"/>
      <c r="Y33" s="58" t="s">
        <v>112</v>
      </c>
      <c r="Z33" s="58" t="s">
        <v>101</v>
      </c>
      <c r="AA33" s="58" t="s">
        <v>110</v>
      </c>
      <c r="AB33" s="58" t="s">
        <v>48</v>
      </c>
      <c r="AC33" s="58" t="s">
        <v>160</v>
      </c>
      <c r="AD33" s="60">
        <f>AD29*3</f>
        <v>55080</v>
      </c>
      <c r="AE33" s="60">
        <v>180</v>
      </c>
    </row>
    <row r="34" spans="1:33" ht="11.25" customHeight="1" x14ac:dyDescent="0.2">
      <c r="A34" s="53">
        <v>30</v>
      </c>
      <c r="B34" s="42" t="str">
        <f t="shared" si="6"/>
        <v>SDOM</v>
      </c>
      <c r="C34" s="42" t="str">
        <f t="shared" si="7"/>
        <v>DOM</v>
      </c>
      <c r="D34" s="43" t="str">
        <f t="shared" si="8"/>
        <v>00H15</v>
      </c>
      <c r="E34" s="42" t="str">
        <f t="shared" si="9"/>
        <v>SÉRIE</v>
      </c>
      <c r="F34" s="44" t="str">
        <f t="shared" si="10"/>
        <v>SÉRIE DE DOMINGO</v>
      </c>
      <c r="G34" s="45">
        <f>preços4[[#This Row],[30"]]*preços4[[#This Row],[COEF]]</f>
        <v>3903.25</v>
      </c>
      <c r="H34" s="45">
        <f t="shared" si="11"/>
        <v>6005</v>
      </c>
      <c r="I34" s="45">
        <f>preços4[[#This Row],[30"]]*1.5</f>
        <v>9007.5</v>
      </c>
      <c r="J34" s="45">
        <f>preços4[[#This Row],[30"]]*2</f>
        <v>12010</v>
      </c>
      <c r="K34" s="45">
        <f>preços4[[#This Row],[60"]]*2</f>
        <v>24020</v>
      </c>
      <c r="L34" s="46">
        <f t="shared" si="12"/>
        <v>0.65</v>
      </c>
      <c r="N34" s="53">
        <v>30</v>
      </c>
      <c r="O34" s="54" t="s">
        <v>117</v>
      </c>
      <c r="P34" s="61" t="s">
        <v>143</v>
      </c>
      <c r="Q34" s="55" t="s">
        <v>127</v>
      </c>
      <c r="R34" s="55" t="s">
        <v>97</v>
      </c>
      <c r="S34" s="55" t="s">
        <v>147</v>
      </c>
      <c r="T34" s="55" t="s">
        <v>148</v>
      </c>
      <c r="U34" s="56">
        <v>6005</v>
      </c>
      <c r="V34" s="57">
        <v>0.65</v>
      </c>
    </row>
    <row r="35" spans="1:33" x14ac:dyDescent="0.2">
      <c r="A35" s="36">
        <v>31</v>
      </c>
      <c r="B35" s="42" t="str">
        <f t="shared" si="6"/>
        <v/>
      </c>
      <c r="C35" s="42" t="str">
        <f t="shared" si="7"/>
        <v/>
      </c>
      <c r="D35" s="43" t="str">
        <f t="shared" si="8"/>
        <v/>
      </c>
      <c r="E35" s="42" t="str">
        <f t="shared" si="9"/>
        <v/>
      </c>
      <c r="F35" s="44" t="str">
        <f t="shared" si="10"/>
        <v/>
      </c>
      <c r="G35" s="45" t="e">
        <f>preços4[[#This Row],[30"]]*preços4[[#This Row],[COEF]]</f>
        <v>#VALUE!</v>
      </c>
      <c r="H35" s="45" t="str">
        <f t="shared" si="11"/>
        <v/>
      </c>
      <c r="I35" s="45" t="e">
        <f>preços4[[#This Row],[30"]]*1.5</f>
        <v>#VALUE!</v>
      </c>
      <c r="J35" s="45" t="e">
        <f>preços4[[#This Row],[30"]]*2</f>
        <v>#VALUE!</v>
      </c>
      <c r="K35" s="45" t="e">
        <f>preços4[[#This Row],[60"]]*2</f>
        <v>#VALUE!</v>
      </c>
      <c r="L35" s="46" t="str">
        <f t="shared" si="12"/>
        <v/>
      </c>
      <c r="N35" s="53"/>
      <c r="O35" s="54"/>
      <c r="P35" s="61"/>
      <c r="Q35" s="55"/>
      <c r="R35" s="55"/>
      <c r="S35" s="55"/>
      <c r="T35" s="55"/>
      <c r="U35" s="56"/>
      <c r="V35" s="57"/>
      <c r="W35" s="36"/>
      <c r="Y35" s="166" t="s">
        <v>161</v>
      </c>
      <c r="Z35" s="167"/>
      <c r="AA35" s="167"/>
      <c r="AB35" s="167"/>
      <c r="AC35" s="167"/>
      <c r="AD35" s="167"/>
      <c r="AE35" s="167"/>
      <c r="AF35" s="167"/>
      <c r="AG35" s="167"/>
    </row>
    <row r="36" spans="1:33" x14ac:dyDescent="0.2">
      <c r="A36" s="53">
        <v>32</v>
      </c>
      <c r="B36" s="42" t="str">
        <f t="shared" si="6"/>
        <v/>
      </c>
      <c r="C36" s="42" t="str">
        <f t="shared" si="7"/>
        <v/>
      </c>
      <c r="D36" s="43" t="str">
        <f t="shared" si="8"/>
        <v/>
      </c>
      <c r="E36" s="42" t="str">
        <f t="shared" si="9"/>
        <v/>
      </c>
      <c r="F36" s="44" t="str">
        <f t="shared" si="10"/>
        <v/>
      </c>
      <c r="G36" s="45" t="e">
        <f>preços4[[#This Row],[30"]]*preços4[[#This Row],[COEF]]</f>
        <v>#VALUE!</v>
      </c>
      <c r="H36" s="45" t="str">
        <f t="shared" si="11"/>
        <v/>
      </c>
      <c r="I36" s="45" t="e">
        <f>preços4[[#This Row],[30"]]*1.5</f>
        <v>#VALUE!</v>
      </c>
      <c r="J36" s="45" t="e">
        <f>preços4[[#This Row],[30"]]*2</f>
        <v>#VALUE!</v>
      </c>
      <c r="K36" s="45" t="e">
        <f>preços4[[#This Row],[60"]]*2</f>
        <v>#VALUE!</v>
      </c>
      <c r="L36" s="46" t="str">
        <f t="shared" si="12"/>
        <v/>
      </c>
      <c r="N36" s="53"/>
      <c r="O36" s="54"/>
      <c r="P36" s="61"/>
      <c r="Q36" s="55"/>
      <c r="R36" s="55"/>
      <c r="S36" s="55"/>
      <c r="T36" s="55"/>
      <c r="U36" s="56"/>
      <c r="V36" s="57"/>
      <c r="Y36" s="125" t="s">
        <v>56</v>
      </c>
      <c r="Z36" s="125" t="s">
        <v>45</v>
      </c>
      <c r="AA36" s="125" t="s">
        <v>58</v>
      </c>
      <c r="AB36" s="125" t="s">
        <v>48</v>
      </c>
      <c r="AC36" s="125" t="s">
        <v>57</v>
      </c>
      <c r="AD36" s="50">
        <f>VLOOKUP(Y36,$S$3:$U$39,3,0)</f>
        <v>8267</v>
      </c>
      <c r="AE36" s="126">
        <v>10</v>
      </c>
      <c r="AF36" s="126">
        <f>AG36*AD36</f>
        <v>6613.6</v>
      </c>
      <c r="AG36" s="126">
        <v>0.8</v>
      </c>
    </row>
    <row r="37" spans="1:33" x14ac:dyDescent="0.2">
      <c r="A37" s="53">
        <v>33</v>
      </c>
      <c r="B37" s="42" t="str">
        <f t="shared" si="6"/>
        <v/>
      </c>
      <c r="C37" s="42" t="str">
        <f t="shared" si="7"/>
        <v/>
      </c>
      <c r="D37" s="43" t="str">
        <f t="shared" si="8"/>
        <v/>
      </c>
      <c r="E37" s="42" t="str">
        <f t="shared" si="9"/>
        <v/>
      </c>
      <c r="F37" s="44" t="str">
        <f t="shared" si="10"/>
        <v/>
      </c>
      <c r="G37" s="45" t="e">
        <f>preços4[[#This Row],[30"]]*preços4[[#This Row],[COEF]]</f>
        <v>#VALUE!</v>
      </c>
      <c r="H37" s="45" t="str">
        <f t="shared" si="11"/>
        <v/>
      </c>
      <c r="I37" s="45" t="e">
        <f>preços4[[#This Row],[30"]]*1.5</f>
        <v>#VALUE!</v>
      </c>
      <c r="J37" s="45" t="e">
        <f>preços4[[#This Row],[30"]]*2</f>
        <v>#VALUE!</v>
      </c>
      <c r="K37" s="45" t="e">
        <f>preços4[[#This Row],[60"]]*2</f>
        <v>#VALUE!</v>
      </c>
      <c r="L37" s="46" t="str">
        <f t="shared" si="12"/>
        <v/>
      </c>
      <c r="N37" s="53"/>
      <c r="O37" s="54"/>
      <c r="P37" s="61"/>
      <c r="Q37" s="55"/>
      <c r="R37" s="55"/>
      <c r="S37" s="55"/>
      <c r="T37" s="55"/>
      <c r="U37" s="56"/>
      <c r="V37" s="57"/>
      <c r="Y37" s="125" t="s">
        <v>73</v>
      </c>
      <c r="Z37" s="125" t="s">
        <v>45</v>
      </c>
      <c r="AA37" s="125" t="s">
        <v>69</v>
      </c>
      <c r="AB37" s="125" t="s">
        <v>48</v>
      </c>
      <c r="AC37" s="125" t="s">
        <v>75</v>
      </c>
      <c r="AD37" s="50">
        <f t="shared" ref="AD37:AD41" si="13">VLOOKUP(Y37,$S$3:$U$39,3,0)</f>
        <v>7722</v>
      </c>
      <c r="AE37" s="126">
        <v>10</v>
      </c>
      <c r="AF37" s="126">
        <f t="shared" ref="AF37:AF41" si="14">AG37*AD37</f>
        <v>6177.6</v>
      </c>
      <c r="AG37" s="126">
        <v>0.8</v>
      </c>
    </row>
    <row r="38" spans="1:33" x14ac:dyDescent="0.2">
      <c r="A38" s="53">
        <v>34</v>
      </c>
      <c r="B38" s="42" t="str">
        <f t="shared" si="6"/>
        <v/>
      </c>
      <c r="C38" s="42" t="str">
        <f t="shared" si="7"/>
        <v/>
      </c>
      <c r="D38" s="43" t="str">
        <f t="shared" si="8"/>
        <v/>
      </c>
      <c r="E38" s="42" t="str">
        <f t="shared" si="9"/>
        <v/>
      </c>
      <c r="F38" s="44" t="str">
        <f t="shared" si="10"/>
        <v/>
      </c>
      <c r="G38" s="45" t="e">
        <f>preços4[[#This Row],[30"]]*preços4[[#This Row],[COEF]]</f>
        <v>#VALUE!</v>
      </c>
      <c r="H38" s="45" t="str">
        <f t="shared" si="11"/>
        <v/>
      </c>
      <c r="I38" s="45" t="e">
        <f>preços4[[#This Row],[30"]]*1.5</f>
        <v>#VALUE!</v>
      </c>
      <c r="J38" s="45" t="e">
        <f>preços4[[#This Row],[30"]]*2</f>
        <v>#VALUE!</v>
      </c>
      <c r="K38" s="45" t="e">
        <f>preços4[[#This Row],[60"]]*2</f>
        <v>#VALUE!</v>
      </c>
      <c r="L38" s="46" t="str">
        <f t="shared" si="12"/>
        <v/>
      </c>
      <c r="N38" s="53"/>
      <c r="O38" s="54"/>
      <c r="P38" s="61"/>
      <c r="Q38" s="55"/>
      <c r="R38" s="55"/>
      <c r="S38" s="55"/>
      <c r="T38" s="55"/>
      <c r="U38" s="56"/>
      <c r="V38" s="57"/>
      <c r="Y38" s="125" t="s">
        <v>49</v>
      </c>
      <c r="Z38" s="125" t="s">
        <v>45</v>
      </c>
      <c r="AA38" s="125" t="s">
        <v>46</v>
      </c>
      <c r="AB38" s="125" t="s">
        <v>48</v>
      </c>
      <c r="AC38" s="125" t="s">
        <v>89</v>
      </c>
      <c r="AD38" s="50">
        <f t="shared" si="13"/>
        <v>2680</v>
      </c>
      <c r="AE38" s="126">
        <v>10</v>
      </c>
      <c r="AF38" s="126">
        <f t="shared" si="14"/>
        <v>2144</v>
      </c>
      <c r="AG38" s="126">
        <v>0.8</v>
      </c>
    </row>
    <row r="39" spans="1:33" x14ac:dyDescent="0.2">
      <c r="A39" s="53"/>
      <c r="B39" s="42"/>
      <c r="C39" s="42"/>
      <c r="D39" s="43"/>
      <c r="E39" s="42"/>
      <c r="F39" s="44"/>
      <c r="G39" s="45"/>
      <c r="H39" s="45"/>
      <c r="I39" s="45"/>
      <c r="J39" s="45"/>
      <c r="K39" s="45"/>
      <c r="L39" s="46"/>
      <c r="N39" s="53"/>
      <c r="O39" s="63"/>
      <c r="P39" s="64"/>
      <c r="Q39" s="65"/>
      <c r="R39" s="65"/>
      <c r="S39" s="65"/>
      <c r="T39" s="66"/>
      <c r="U39" s="67"/>
      <c r="V39" s="68"/>
      <c r="Y39" s="125" t="s">
        <v>77</v>
      </c>
      <c r="Z39" s="125" t="s">
        <v>45</v>
      </c>
      <c r="AA39" s="125" t="s">
        <v>72</v>
      </c>
      <c r="AB39" s="125" t="s">
        <v>48</v>
      </c>
      <c r="AC39" s="125" t="s">
        <v>100</v>
      </c>
      <c r="AD39" s="50">
        <f t="shared" si="13"/>
        <v>10396</v>
      </c>
      <c r="AE39" s="126">
        <v>10</v>
      </c>
      <c r="AF39" s="126">
        <f t="shared" si="14"/>
        <v>8316.8000000000011</v>
      </c>
      <c r="AG39" s="126">
        <v>0.8</v>
      </c>
    </row>
    <row r="40" spans="1:33" x14ac:dyDescent="0.2">
      <c r="B40" s="42"/>
      <c r="C40" s="42"/>
      <c r="D40" s="43"/>
      <c r="E40" s="42"/>
      <c r="F40" s="44"/>
      <c r="G40" s="45"/>
      <c r="H40" s="45"/>
      <c r="I40" s="45"/>
      <c r="J40" s="45"/>
      <c r="K40" s="45"/>
      <c r="L40" s="46"/>
      <c r="M40" s="33"/>
      <c r="Y40" s="125" t="s">
        <v>116</v>
      </c>
      <c r="Z40" s="125" t="s">
        <v>117</v>
      </c>
      <c r="AA40" s="125" t="s">
        <v>118</v>
      </c>
      <c r="AB40" s="125" t="s">
        <v>119</v>
      </c>
      <c r="AC40" s="125" t="s">
        <v>100</v>
      </c>
      <c r="AD40" s="50">
        <f t="shared" si="13"/>
        <v>3866</v>
      </c>
      <c r="AE40" s="126">
        <v>10</v>
      </c>
      <c r="AF40" s="126">
        <f t="shared" si="14"/>
        <v>3092.8</v>
      </c>
      <c r="AG40" s="126">
        <v>0.8</v>
      </c>
    </row>
    <row r="41" spans="1:33" x14ac:dyDescent="0.2">
      <c r="B41" s="70" t="s">
        <v>149</v>
      </c>
      <c r="C41" s="70"/>
      <c r="D41" s="70"/>
      <c r="E41" s="70"/>
      <c r="F41" s="71" t="s">
        <v>30</v>
      </c>
      <c r="G41" s="72">
        <f>preços4[[#This Row],[30"]]*preços4[[#This Row],[COEF]]</f>
        <v>4951.1150000000007</v>
      </c>
      <c r="H41" s="73">
        <f>D52</f>
        <v>7617.1</v>
      </c>
      <c r="I41" s="73">
        <f>preços4[[#This Row],[30"]]*1.5</f>
        <v>11425.650000000001</v>
      </c>
      <c r="J41" s="73">
        <f>preços4[[#This Row],[30"]]*2</f>
        <v>15234.2</v>
      </c>
      <c r="K41" s="73">
        <f>preços4[[#This Row],[60"]]*2</f>
        <v>30468.400000000001</v>
      </c>
      <c r="L41" s="74">
        <f>IF(B51="","",B51)</f>
        <v>0.65</v>
      </c>
      <c r="Y41" s="125" t="s">
        <v>112</v>
      </c>
      <c r="Z41" s="125" t="s">
        <v>101</v>
      </c>
      <c r="AA41" s="125" t="s">
        <v>110</v>
      </c>
      <c r="AB41" s="125" t="s">
        <v>48</v>
      </c>
      <c r="AC41" s="125" t="s">
        <v>160</v>
      </c>
      <c r="AD41" s="50">
        <f t="shared" si="13"/>
        <v>8267</v>
      </c>
      <c r="AE41" s="126">
        <v>10</v>
      </c>
      <c r="AF41" s="126">
        <f t="shared" si="14"/>
        <v>6613.6</v>
      </c>
      <c r="AG41" s="126">
        <v>0.8</v>
      </c>
    </row>
    <row r="43" spans="1:33" ht="21.75" customHeight="1" x14ac:dyDescent="0.2">
      <c r="B43" s="163" t="s">
        <v>150</v>
      </c>
      <c r="C43" s="164"/>
      <c r="D43" s="165"/>
    </row>
    <row r="44" spans="1:33" x14ac:dyDescent="0.2">
      <c r="B44" s="75"/>
      <c r="C44" s="76"/>
      <c r="D44" s="77"/>
    </row>
    <row r="45" spans="1:33" ht="11.25" customHeight="1" x14ac:dyDescent="0.2">
      <c r="B45" s="78" t="s">
        <v>151</v>
      </c>
      <c r="C45" s="78" t="s">
        <v>52</v>
      </c>
      <c r="D45" s="78" t="s">
        <v>51</v>
      </c>
    </row>
    <row r="46" spans="1:33" x14ac:dyDescent="0.2">
      <c r="B46" s="79">
        <v>0.375</v>
      </c>
      <c r="C46" s="79">
        <v>5</v>
      </c>
      <c r="D46" s="80">
        <f>$D$52*B46</f>
        <v>2856.4125000000004</v>
      </c>
    </row>
    <row r="47" spans="1:33" x14ac:dyDescent="0.2">
      <c r="B47" s="79">
        <v>0.375</v>
      </c>
      <c r="C47" s="79">
        <v>6</v>
      </c>
      <c r="D47" s="80">
        <f t="shared" ref="D47:D51" si="15">$D$52*B47</f>
        <v>2856.4125000000004</v>
      </c>
    </row>
    <row r="48" spans="1:33" x14ac:dyDescent="0.2">
      <c r="B48" s="79">
        <v>0.4</v>
      </c>
      <c r="C48" s="79">
        <v>7</v>
      </c>
      <c r="D48" s="80">
        <f t="shared" si="15"/>
        <v>3046.84</v>
      </c>
    </row>
    <row r="49" spans="2:8" x14ac:dyDescent="0.2">
      <c r="B49" s="79">
        <v>0.4</v>
      </c>
      <c r="C49" s="79">
        <v>8</v>
      </c>
      <c r="D49" s="80">
        <f t="shared" si="15"/>
        <v>3046.84</v>
      </c>
      <c r="G49" s="30"/>
      <c r="H49" s="30"/>
    </row>
    <row r="50" spans="2:8" x14ac:dyDescent="0.2">
      <c r="B50" s="79">
        <v>0.4</v>
      </c>
      <c r="C50" s="79">
        <v>10</v>
      </c>
      <c r="D50" s="80">
        <f t="shared" si="15"/>
        <v>3046.84</v>
      </c>
    </row>
    <row r="51" spans="2:8" x14ac:dyDescent="0.2">
      <c r="B51" s="79">
        <v>0.65</v>
      </c>
      <c r="C51" s="79">
        <v>15</v>
      </c>
      <c r="D51" s="80">
        <f t="shared" si="15"/>
        <v>4951.1150000000007</v>
      </c>
    </row>
    <row r="52" spans="2:8" x14ac:dyDescent="0.2">
      <c r="B52" s="79"/>
      <c r="C52" s="79">
        <v>30</v>
      </c>
      <c r="D52" s="81">
        <v>7617.1</v>
      </c>
      <c r="E52" s="82"/>
    </row>
    <row r="53" spans="2:8" x14ac:dyDescent="0.2">
      <c r="B53" s="79">
        <v>1.5</v>
      </c>
      <c r="C53" s="79">
        <v>45</v>
      </c>
      <c r="D53" s="80">
        <f t="shared" ref="D53:D62" si="16">$D$52*B53</f>
        <v>11425.650000000001</v>
      </c>
    </row>
    <row r="54" spans="2:8" x14ac:dyDescent="0.2">
      <c r="B54" s="79">
        <v>2</v>
      </c>
      <c r="C54" s="79">
        <v>60</v>
      </c>
      <c r="D54" s="80">
        <f t="shared" si="16"/>
        <v>15234.2</v>
      </c>
    </row>
    <row r="55" spans="2:8" x14ac:dyDescent="0.2">
      <c r="B55" s="79"/>
      <c r="C55" s="79">
        <v>75</v>
      </c>
      <c r="D55" s="80">
        <f t="shared" si="16"/>
        <v>0</v>
      </c>
    </row>
    <row r="56" spans="2:8" x14ac:dyDescent="0.2">
      <c r="B56" s="79">
        <v>9</v>
      </c>
      <c r="C56" s="79">
        <v>90</v>
      </c>
      <c r="D56" s="80">
        <f t="shared" si="16"/>
        <v>68553.900000000009</v>
      </c>
    </row>
    <row r="57" spans="2:8" x14ac:dyDescent="0.2">
      <c r="B57" s="79"/>
      <c r="C57" s="79">
        <v>105</v>
      </c>
      <c r="D57" s="80">
        <f t="shared" si="16"/>
        <v>0</v>
      </c>
    </row>
    <row r="58" spans="2:8" x14ac:dyDescent="0.2">
      <c r="B58" s="79">
        <v>4</v>
      </c>
      <c r="C58" s="79">
        <v>120</v>
      </c>
      <c r="D58" s="80">
        <f t="shared" si="16"/>
        <v>30468.400000000001</v>
      </c>
    </row>
    <row r="59" spans="2:8" x14ac:dyDescent="0.2">
      <c r="B59" s="79"/>
      <c r="C59" s="79">
        <v>135</v>
      </c>
      <c r="D59" s="80">
        <f t="shared" si="16"/>
        <v>0</v>
      </c>
    </row>
    <row r="60" spans="2:8" x14ac:dyDescent="0.2">
      <c r="B60" s="79"/>
      <c r="C60" s="79">
        <v>150</v>
      </c>
      <c r="D60" s="80">
        <f t="shared" si="16"/>
        <v>0</v>
      </c>
    </row>
    <row r="61" spans="2:8" x14ac:dyDescent="0.2">
      <c r="B61" s="79"/>
      <c r="C61" s="79">
        <v>165</v>
      </c>
      <c r="D61" s="80">
        <f t="shared" si="16"/>
        <v>0</v>
      </c>
    </row>
    <row r="62" spans="2:8" x14ac:dyDescent="0.2">
      <c r="B62" s="79">
        <v>6</v>
      </c>
      <c r="C62" s="79">
        <v>180</v>
      </c>
      <c r="D62" s="80">
        <f t="shared" si="16"/>
        <v>45702.600000000006</v>
      </c>
    </row>
  </sheetData>
  <mergeCells count="2">
    <mergeCell ref="B43:D43"/>
    <mergeCell ref="Y35:AG35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50B6-FCB7-4651-9215-F9DE6F1F6C4E}">
  <sheetPr>
    <tabColor rgb="FFFFFF00"/>
  </sheetPr>
  <dimension ref="A1:A4"/>
  <sheetViews>
    <sheetView workbookViewId="0">
      <selection activeCell="B74" sqref="B74:H74"/>
    </sheetView>
  </sheetViews>
  <sheetFormatPr defaultRowHeight="15" x14ac:dyDescent="0.25"/>
  <cols>
    <col min="1" max="1" width="16.28515625" bestFit="1" customWidth="1"/>
  </cols>
  <sheetData>
    <row r="1" spans="1:1" x14ac:dyDescent="0.25">
      <c r="A1" t="s">
        <v>28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2A6E2-3D76-44FB-80FA-4AB6E6B967D2}">
  <sheetPr>
    <pageSetUpPr fitToPage="1"/>
  </sheetPr>
  <dimension ref="B1:X26"/>
  <sheetViews>
    <sheetView showGridLines="0" tabSelected="1" zoomScale="50" zoomScaleNormal="50" zoomScaleSheetLayoutView="50" workbookViewId="0">
      <selection activeCell="N6" sqref="N6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24.28515625" customWidth="1"/>
    <col min="4" max="4" width="51.85546875" customWidth="1"/>
    <col min="5" max="6" width="16.85546875" customWidth="1"/>
    <col min="7" max="7" width="22.5703125" customWidth="1"/>
    <col min="8" max="8" width="37.140625" customWidth="1"/>
    <col min="9" max="9" width="25.7109375" customWidth="1"/>
    <col min="10" max="10" width="19.42578125" customWidth="1"/>
    <col min="11" max="11" width="1.7109375" customWidth="1"/>
    <col min="12" max="13" width="29.42578125" customWidth="1"/>
    <col min="14" max="14" width="12.7109375" customWidth="1"/>
    <col min="15" max="16" width="29.42578125" customWidth="1"/>
    <col min="17" max="17" width="1.7109375" customWidth="1"/>
    <col min="18" max="18" width="49.28515625" customWidth="1"/>
    <col min="19" max="19" width="17.85546875" customWidth="1"/>
    <col min="20" max="20" width="15" customWidth="1"/>
    <col min="21" max="21" width="1.7109375" customWidth="1"/>
    <col min="22" max="22" width="37" customWidth="1"/>
    <col min="23" max="23" width="1.7109375" customWidth="1"/>
  </cols>
  <sheetData>
    <row r="1" spans="2:24" ht="9" customHeight="1" thickBot="1" x14ac:dyDescent="0.3">
      <c r="E1" s="10"/>
    </row>
    <row r="2" spans="2:24" ht="120" customHeight="1" thickBot="1" x14ac:dyDescent="0.3">
      <c r="B2" s="176" t="s">
        <v>174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8"/>
    </row>
    <row r="3" spans="2:24" ht="18" customHeight="1" thickBot="1" x14ac:dyDescent="0.3">
      <c r="E3" s="10"/>
    </row>
    <row r="4" spans="2:24" ht="31.5" customHeight="1" x14ac:dyDescent="0.35">
      <c r="B4" s="13" t="s">
        <v>14</v>
      </c>
      <c r="C4" s="26"/>
      <c r="D4" s="26"/>
      <c r="E4" s="16" t="s">
        <v>157</v>
      </c>
      <c r="F4" s="16"/>
      <c r="G4" s="16"/>
      <c r="H4" s="17"/>
      <c r="I4" s="18"/>
      <c r="J4" s="25"/>
      <c r="K4" s="20"/>
      <c r="L4" s="12"/>
      <c r="M4" s="10"/>
      <c r="N4" s="12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ht="31.5" customHeight="1" x14ac:dyDescent="0.35">
      <c r="B5" s="14" t="s">
        <v>13</v>
      </c>
      <c r="C5" s="27"/>
      <c r="D5" s="27"/>
      <c r="E5" s="19" t="s">
        <v>158</v>
      </c>
      <c r="F5" s="19"/>
      <c r="G5" s="19"/>
      <c r="H5" s="20"/>
      <c r="I5" s="21"/>
      <c r="J5" s="25"/>
      <c r="K5" s="20"/>
      <c r="L5" s="11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ht="31.5" customHeight="1" x14ac:dyDescent="0.35">
      <c r="B6" s="14" t="s">
        <v>15</v>
      </c>
      <c r="C6" s="27"/>
      <c r="D6" s="27"/>
      <c r="E6" s="141" t="s">
        <v>175</v>
      </c>
      <c r="F6" s="19"/>
      <c r="G6" s="19"/>
      <c r="H6" s="20"/>
      <c r="I6" s="21"/>
      <c r="J6" s="25"/>
      <c r="K6" s="20"/>
      <c r="L6" s="12"/>
      <c r="M6" s="10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24" ht="31.5" customHeight="1" thickBot="1" x14ac:dyDescent="0.4">
      <c r="B7" s="15" t="s">
        <v>16</v>
      </c>
      <c r="C7" s="28"/>
      <c r="D7" s="28"/>
      <c r="E7" s="91">
        <v>45931</v>
      </c>
      <c r="F7" s="22"/>
      <c r="G7" s="22"/>
      <c r="H7" s="23"/>
      <c r="I7" s="24"/>
      <c r="J7" s="25"/>
      <c r="K7" s="20"/>
      <c r="L7" s="12"/>
      <c r="M7" s="10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24" ht="22.5" customHeight="1" x14ac:dyDescent="0.25"/>
    <row r="9" spans="2:24" ht="22.5" customHeight="1" x14ac:dyDescent="0.25"/>
    <row r="10" spans="2:24" ht="45" customHeight="1" x14ac:dyDescent="0.25">
      <c r="C10" s="179" t="s">
        <v>157</v>
      </c>
      <c r="D10" s="180"/>
      <c r="E10" s="180"/>
      <c r="F10" s="180"/>
      <c r="G10" s="180"/>
      <c r="H10" s="180"/>
      <c r="I10" s="180"/>
      <c r="J10" s="181"/>
      <c r="K10" s="2"/>
      <c r="L10" s="182" t="s">
        <v>0</v>
      </c>
      <c r="M10" s="182"/>
      <c r="N10" s="182"/>
      <c r="O10" s="182"/>
      <c r="P10" s="182"/>
      <c r="Q10" s="2"/>
      <c r="R10" s="2"/>
      <c r="S10" s="2"/>
      <c r="T10" s="2"/>
      <c r="U10" s="2"/>
      <c r="V10" s="139" t="s">
        <v>17</v>
      </c>
    </row>
    <row r="11" spans="2:24" ht="27" customHeight="1" x14ac:dyDescent="0.25">
      <c r="C11" s="172" t="s">
        <v>33</v>
      </c>
      <c r="D11" s="172" t="s">
        <v>1</v>
      </c>
      <c r="E11" s="172" t="s">
        <v>2</v>
      </c>
      <c r="F11" s="172"/>
      <c r="G11" s="172" t="s">
        <v>20</v>
      </c>
      <c r="H11" s="172" t="s">
        <v>22</v>
      </c>
      <c r="I11" s="172" t="s">
        <v>19</v>
      </c>
      <c r="J11" s="172" t="s">
        <v>3</v>
      </c>
      <c r="K11" s="3"/>
      <c r="L11" s="170" t="s">
        <v>10</v>
      </c>
      <c r="M11" s="170"/>
      <c r="N11" s="171" t="s">
        <v>4</v>
      </c>
      <c r="O11" s="172" t="s">
        <v>11</v>
      </c>
      <c r="P11" s="172"/>
      <c r="Q11" s="3"/>
      <c r="R11" s="173" t="s">
        <v>18</v>
      </c>
      <c r="S11" s="173"/>
      <c r="T11" s="173"/>
      <c r="U11" s="3"/>
      <c r="V11" s="174" t="s">
        <v>25</v>
      </c>
    </row>
    <row r="12" spans="2:24" ht="27" customHeight="1" x14ac:dyDescent="0.25">
      <c r="C12" s="172"/>
      <c r="D12" s="172"/>
      <c r="E12" s="172"/>
      <c r="F12" s="172"/>
      <c r="G12" s="172"/>
      <c r="H12" s="172"/>
      <c r="I12" s="172"/>
      <c r="J12" s="172"/>
      <c r="K12" s="3"/>
      <c r="L12" s="170"/>
      <c r="M12" s="170"/>
      <c r="N12" s="171"/>
      <c r="O12" s="172"/>
      <c r="P12" s="172"/>
      <c r="Q12" s="3"/>
      <c r="R12" s="173"/>
      <c r="S12" s="173"/>
      <c r="T12" s="173"/>
      <c r="U12" s="3"/>
      <c r="V12" s="174"/>
    </row>
    <row r="13" spans="2:24" ht="33.75" customHeight="1" x14ac:dyDescent="0.25">
      <c r="C13" s="172"/>
      <c r="D13" s="172"/>
      <c r="E13" s="122" t="s">
        <v>5</v>
      </c>
      <c r="F13" s="122" t="s">
        <v>6</v>
      </c>
      <c r="G13" s="172"/>
      <c r="H13" s="172"/>
      <c r="I13" s="172"/>
      <c r="J13" s="172"/>
      <c r="K13" s="3"/>
      <c r="L13" s="123" t="s">
        <v>8</v>
      </c>
      <c r="M13" s="123" t="s">
        <v>9</v>
      </c>
      <c r="N13" s="171"/>
      <c r="O13" s="123" t="s">
        <v>8</v>
      </c>
      <c r="P13" s="123" t="s">
        <v>9</v>
      </c>
      <c r="Q13" s="3"/>
      <c r="R13" s="124" t="s">
        <v>24</v>
      </c>
      <c r="S13" s="124" t="s">
        <v>7</v>
      </c>
      <c r="T13" s="124" t="s">
        <v>12</v>
      </c>
      <c r="U13" s="3"/>
      <c r="V13" s="140"/>
    </row>
    <row r="14" spans="2:24" ht="29.25" customHeight="1" x14ac:dyDescent="0.25">
      <c r="B14" s="127" t="s">
        <v>27</v>
      </c>
      <c r="C14" s="92" t="s">
        <v>149</v>
      </c>
      <c r="D14" s="89" t="str">
        <f>IF(ISERROR(VLOOKUP(C14,'GRADE OUT 25'!$B:$G,5,0)),"",VLOOKUP(C14,'GRADE OUT 25'!$B:$G,5,0))</f>
        <v>ROTATIVO</v>
      </c>
      <c r="E14" s="101">
        <f>IF(ISERROR(VLOOKUP(C14,'GRADE OUT 25'!$B:$G,2,0)),"",VLOOKUP(C14,'GRADE OUT 25'!$B:$G,2,0))</f>
        <v>0</v>
      </c>
      <c r="F14" s="88">
        <f>IF(ISERROR(VLOOKUP(C14,'GRADE OUT 25'!$B:$G,3,0)),"",VLOOKUP(C14,'GRADE OUT 25'!$B:$G,3,0))</f>
        <v>0</v>
      </c>
      <c r="G14" s="142" t="s">
        <v>175</v>
      </c>
      <c r="H14" s="93" t="s">
        <v>155</v>
      </c>
      <c r="I14" s="94">
        <v>5</v>
      </c>
      <c r="J14" s="95">
        <v>30</v>
      </c>
      <c r="K14" s="4"/>
      <c r="L14" s="117">
        <f>IF(C14="ROT",VLOOKUP(I14,'GRADE OUT 25'!$C$46:$D$62,2,0),(IF(H14="MERCHANDISING",SUMIFS('GRADE OUT 25'!$AD$4:$AD$33,'GRADE OUT 25'!$Y$4:$Y$33,C14,'GRADE OUT 25'!$AE$4:$AE$33,I14),(IF(H14="INSERT",SUMIFS('GRADE OUT 25'!$AF$36:$AF$41,'GRADE OUT 25'!$Y$36:$Y$41,C14,'GRADE OUT 25'!$AE$36:$AE$41,I14),S14*T14)))))</f>
        <v>2856.4125000000004</v>
      </c>
      <c r="M14" s="118">
        <f t="shared" ref="M14" si="0">L14*$J14</f>
        <v>85692.375000000015</v>
      </c>
      <c r="N14" s="119"/>
      <c r="O14" s="120">
        <f t="shared" ref="O14" si="1">L14-L14*N14</f>
        <v>2856.4125000000004</v>
      </c>
      <c r="P14" s="121">
        <f t="shared" ref="P14" si="2">O14*$J14</f>
        <v>85692.375000000015</v>
      </c>
      <c r="Q14" s="4"/>
      <c r="R14" s="111" t="str">
        <f>IF(ISERROR(VLOOKUP(C14,'GRADE OUT 25'!$B:$G,5,0)),"",VLOOKUP(C14,'GRADE OUT 25'!$B:$G,5,0))</f>
        <v>ROTATIVO</v>
      </c>
      <c r="S14" s="112">
        <f>IF(ISERROR(VLOOKUP(C14,'GRADE OUT 25'!$B:$H,7,0)),0,VLOOKUP(C14,'GRADE OUT 25'!$B:$H,7,0))</f>
        <v>7617.1</v>
      </c>
      <c r="T14" s="113">
        <f>IF(H14="INSERT",0.8,IF(ISERROR(IF(I14=180,6,IF(I14=150,5,IF(I14=120,4,IF(I14=90,3,IF(I14=60,2,IF(I14=45,1.5,IF(I14=30,1,IF(I14=10,0.4,IF(I14=7.5,0.4,IF(I14=7,0.4,IF(I14=5,0.375,IF(I14=15,VLOOKUP(C14,'GRADE OUT 25'!$B:$L,11,0),"0"))))))))))))),0,IF(I14=180,6,IF(I14=150,5,IF(I14=120,4,IF(I14=90,3,IF(I14=60,2,IF(I14=45,1.5,IF(I14=30,1,IF(I14=10,0.4,IF(I14=7.5,0.4,IF(I14=7,0.4,IF(I14=5,0.375,IF(I14=15,VLOOKUP(C14,'GRADE OUT 25'!$B:$L,11,0),"0"))))))))))))))</f>
        <v>0.375</v>
      </c>
      <c r="U14" s="4"/>
    </row>
    <row r="15" spans="2:24" ht="15.75" customHeight="1" x14ac:dyDescent="0.5">
      <c r="B15" s="29"/>
    </row>
    <row r="16" spans="2:24" ht="29.25" hidden="1" customHeight="1" x14ac:dyDescent="0.25">
      <c r="B16" s="175" t="s">
        <v>29</v>
      </c>
      <c r="C16" s="92"/>
      <c r="D16" s="89" t="str">
        <f>IF(ISERROR(VLOOKUP(C16,'GRADE OUT 25'!$B:$G,5,0)),"",VLOOKUP(C16,'GRADE OUT 25'!$B:$G,5,0))</f>
        <v/>
      </c>
      <c r="E16" s="101" t="str">
        <f>IF(ISERROR(VLOOKUP(C16,'GRADE OUT 25'!$B:$G,2,0)),"",VLOOKUP(C16,'GRADE OUT 25'!$B:$G,2,0))</f>
        <v/>
      </c>
      <c r="F16" s="88" t="str">
        <f>IF(ISERROR(VLOOKUP(C16,'GRADE OUT 25'!$B:$G,3,0)),"",VLOOKUP(C16,'GRADE OUT 25'!$B:$G,3,0))</f>
        <v/>
      </c>
      <c r="G16" s="93"/>
      <c r="H16" s="93"/>
      <c r="I16" s="94"/>
      <c r="J16" s="95"/>
      <c r="K16" s="4"/>
      <c r="L16" s="117">
        <f>IF(C16="ROT",VLOOKUP(I16,'GRADE OUT 25'!$C$46:$D$62,2,0),(IF(H16="MERCHANDISING",SUMIFS('GRADE OUT 25'!$AD$4:$AD$33,'GRADE OUT 25'!$Y$4:$Y$33,C16,'GRADE OUT 25'!$AE$4:$AE$33,I16),(IF(H16="INSERT",SUMIFS('GRADE OUT 25'!$AF$36:$AF$41,'GRADE OUT 25'!$Y$36:$Y$41,C16,'GRADE OUT 25'!$AE$36:$AE$41,I16),S16*T16)))))</f>
        <v>0</v>
      </c>
      <c r="M16" s="118">
        <f t="shared" ref="M16:M18" si="3">L16*$J16</f>
        <v>0</v>
      </c>
      <c r="N16" s="119"/>
      <c r="O16" s="120">
        <f t="shared" ref="O16:O18" si="4">L16-L16*N16</f>
        <v>0</v>
      </c>
      <c r="P16" s="121">
        <f t="shared" ref="P16:P18" si="5">O16*$J16</f>
        <v>0</v>
      </c>
      <c r="Q16" s="4"/>
      <c r="R16" s="111" t="str">
        <f>IF(ISERROR(VLOOKUP(C16,'GRADE OUT 25'!$B:$G,5,0)),"",VLOOKUP(C16,'GRADE OUT 25'!$B:$G,5,0))</f>
        <v/>
      </c>
      <c r="S16" s="112">
        <f>IF(ISERROR(VLOOKUP(C16,'GRADE OUT 25'!$B:$H,7,0)),0,VLOOKUP(C16,'GRADE OUT 25'!$B:$H,7,0))</f>
        <v>0</v>
      </c>
      <c r="T16" s="113" t="str">
        <f>IF(H16="INSERT",0.8,IF(ISERROR(IF(I16=180,6,IF(I16=150,5,IF(I16=120,4,IF(I16=90,3,IF(I16=60,2,IF(I16=45,1.5,IF(I16=30,1,IF(I16=10,0.4,IF(I16=7.5,0.4,IF(I16=7,0.4,IF(I16=5,0.375,IF(I16=15,VLOOKUP(C16,'GRADE OUT 25'!$B:$L,11,0),"0"))))))))))))),0,IF(I16=180,6,IF(I16=150,5,IF(I16=120,4,IF(I16=90,3,IF(I16=60,2,IF(I16=45,1.5,IF(I16=30,1,IF(I16=10,0.4,IF(I16=7.5,0.4,IF(I16=7,0.4,IF(I16=5,0.375,IF(I16=15,VLOOKUP(C16,'GRADE OUT 25'!$B:$L,11,0),"0"))))))))))))))</f>
        <v>0</v>
      </c>
      <c r="U16" s="4"/>
    </row>
    <row r="17" spans="2:22" ht="29.25" hidden="1" customHeight="1" x14ac:dyDescent="0.25">
      <c r="B17" s="175"/>
      <c r="C17" s="92"/>
      <c r="D17" s="89" t="str">
        <f>IF(ISERROR(VLOOKUP(C17,'GRADE OUT 25'!$B:$G,5,0)),"",VLOOKUP(C17,'GRADE OUT 25'!$B:$G,5,0))</f>
        <v/>
      </c>
      <c r="E17" s="101" t="str">
        <f>IF(ISERROR(VLOOKUP(C17,'GRADE OUT 25'!$B:$G,2,0)),"",VLOOKUP(C17,'GRADE OUT 25'!$B:$G,2,0))</f>
        <v/>
      </c>
      <c r="F17" s="88" t="str">
        <f>IF(ISERROR(VLOOKUP(C17,'GRADE OUT 25'!$B:$G,3,0)),"",VLOOKUP(C17,'GRADE OUT 25'!$B:$G,3,0))</f>
        <v/>
      </c>
      <c r="G17" s="93"/>
      <c r="H17" s="93"/>
      <c r="I17" s="94"/>
      <c r="J17" s="95"/>
      <c r="K17" s="4"/>
      <c r="L17" s="103">
        <f>IF(C17="ROT",VLOOKUP(I17,'GRADE OUT 25'!$C$46:$D$62,2,0),(IF(H17="MERCHANDISING",SUMIFS('GRADE OUT 25'!$AD$4:$AD$33,'GRADE OUT 25'!$Y$4:$Y$33,C17,'GRADE OUT 25'!$AE$4:$AE$33,I17),(IF(H17="INSERT",SUMIFS('GRADE OUT 25'!$AF$36:$AF$41,'GRADE OUT 25'!$Y$36:$Y$41,C17,'GRADE OUT 25'!$AE$36:$AE$41,I17),S17*T17)))))</f>
        <v>0</v>
      </c>
      <c r="M17" s="104">
        <f t="shared" si="3"/>
        <v>0</v>
      </c>
      <c r="N17" s="99"/>
      <c r="O17" s="107">
        <f t="shared" si="4"/>
        <v>0</v>
      </c>
      <c r="P17" s="108">
        <f t="shared" si="5"/>
        <v>0</v>
      </c>
      <c r="Q17" s="4"/>
      <c r="R17" s="111" t="str">
        <f>IF(ISERROR(VLOOKUP(C17,'GRADE OUT 25'!$B:$G,5,0)),"",VLOOKUP(C17,'GRADE OUT 25'!$B:$G,5,0))</f>
        <v/>
      </c>
      <c r="S17" s="112">
        <f>IF(ISERROR(VLOOKUP(C17,'GRADE OUT 25'!$B:$H,7,0)),0,VLOOKUP(C17,'GRADE OUT 25'!$B:$H,7,0))</f>
        <v>0</v>
      </c>
      <c r="T17" s="113" t="str">
        <f>IF(H17="INSERT",0.8,IF(ISERROR(IF(I17=180,6,IF(I17=150,5,IF(I17=120,4,IF(I17=90,3,IF(I17=60,2,IF(I17=45,1.5,IF(I17=30,1,IF(I17=10,0.4,IF(I17=7.5,0.4,IF(I17=7,0.4,IF(I17=5,0.375,IF(I17=15,VLOOKUP(C17,'GRADE OUT 25'!$B:$L,11,0),"0"))))))))))))),0,IF(I17=180,6,IF(I17=150,5,IF(I17=120,4,IF(I17=90,3,IF(I17=60,2,IF(I17=45,1.5,IF(I17=30,1,IF(I17=10,0.4,IF(I17=7.5,0.4,IF(I17=7,0.4,IF(I17=5,0.375,IF(I17=15,VLOOKUP(C17,'GRADE OUT 25'!$B:$L,11,0),"0"))))))))))))))</f>
        <v>0</v>
      </c>
      <c r="U17" s="4"/>
    </row>
    <row r="18" spans="2:22" ht="29.25" hidden="1" customHeight="1" x14ac:dyDescent="0.25">
      <c r="B18" s="175"/>
      <c r="C18" s="92"/>
      <c r="D18" s="89" t="str">
        <f>IF(ISERROR(VLOOKUP(C18,'GRADE OUT 25'!$B:$G,5,0)),"",VLOOKUP(C18,'GRADE OUT 25'!$B:$G,5,0))</f>
        <v/>
      </c>
      <c r="E18" s="102" t="str">
        <f>IF(ISERROR(VLOOKUP(C18,'GRADE OUT 25'!$B:$G,2,0)),"",VLOOKUP(C18,'GRADE OUT 25'!$B:$G,2,0))</f>
        <v/>
      </c>
      <c r="F18" s="90" t="str">
        <f>IF(ISERROR(VLOOKUP(C18,'GRADE OUT 25'!$B:$G,3,0)),"",VLOOKUP(C18,'GRADE OUT 25'!$B:$G,3,0))</f>
        <v/>
      </c>
      <c r="G18" s="96"/>
      <c r="H18" s="93"/>
      <c r="I18" s="97"/>
      <c r="J18" s="98"/>
      <c r="K18" s="4"/>
      <c r="L18" s="105">
        <f>IF(C18="ROT",VLOOKUP(I18,'GRADE OUT 25'!$C$46:$D$62,2,0),(IF(H18="MERCHANDISING",SUMIFS('GRADE OUT 25'!$AD$4:$AD$33,'GRADE OUT 25'!$Y$4:$Y$33,C18,'GRADE OUT 25'!$AE$4:$AE$33,I18),(IF(H18="INSERT",SUMIFS('GRADE OUT 25'!$AF$36:$AF$41,'GRADE OUT 25'!$Y$36:$Y$41,C18,'GRADE OUT 25'!$AE$36:$AE$41,I18),S18*T18)))))</f>
        <v>0</v>
      </c>
      <c r="M18" s="106">
        <f t="shared" si="3"/>
        <v>0</v>
      </c>
      <c r="N18" s="100"/>
      <c r="O18" s="109">
        <f t="shared" si="4"/>
        <v>0</v>
      </c>
      <c r="P18" s="110">
        <f t="shared" si="5"/>
        <v>0</v>
      </c>
      <c r="Q18" s="4"/>
      <c r="R18" s="114" t="str">
        <f>IF(ISERROR(VLOOKUP(C18,'GRADE OUT 25'!$B:$G,5,0)),"",VLOOKUP(C18,'GRADE OUT 25'!$B:$G,5,0))</f>
        <v/>
      </c>
      <c r="S18" s="115">
        <f>IF(ISERROR(VLOOKUP(C18,'GRADE OUT 25'!$B:$H,7,0)),0,VLOOKUP(C18,'GRADE OUT 25'!$B:$H,7,0))</f>
        <v>0</v>
      </c>
      <c r="T18" s="116" t="str">
        <f>IF(H18="INSERT",0.8,IF(ISERROR(IF(I18=180,6,IF(I18=150,5,IF(I18=120,4,IF(I18=90,3,IF(I18=60,2,IF(I18=45,1.5,IF(I18=30,1,IF(I18=10,0.4,IF(I18=7.5,0.4,IF(I18=7,0.4,IF(I18=5,0.375,IF(I18=15,VLOOKUP(C18,'GRADE OUT 25'!$B:$L,11,0),"0"))))))))))))),0,IF(I18=180,6,IF(I18=150,5,IF(I18=120,4,IF(I18=90,3,IF(I18=60,2,IF(I18=45,1.5,IF(I18=30,1,IF(I18=10,0.4,IF(I18=7.5,0.4,IF(I18=7,0.4,IF(I18=5,0.375,IF(I18=15,VLOOKUP(C18,'GRADE OUT 25'!$B:$L,11,0),"0"))))))))))))))</f>
        <v>0</v>
      </c>
      <c r="U18" s="4"/>
    </row>
    <row r="19" spans="2:22" ht="15.75" hidden="1" customHeight="1" x14ac:dyDescent="0.5">
      <c r="B19" s="29"/>
    </row>
    <row r="20" spans="2:22" ht="29.25" customHeight="1" x14ac:dyDescent="0.25">
      <c r="B20" s="127" t="s">
        <v>30</v>
      </c>
      <c r="C20" s="92" t="s">
        <v>149</v>
      </c>
      <c r="D20" s="89" t="str">
        <f>IF(ISERROR(VLOOKUP(C20,'GRADE OUT 25'!$B:$G,5,0)),"",VLOOKUP(C20,'GRADE OUT 25'!$B:$G,5,0))</f>
        <v>ROTATIVO</v>
      </c>
      <c r="E20" s="101">
        <f>IF(ISERROR(VLOOKUP(C20,'GRADE OUT 25'!$B:$G,2,0)),"",VLOOKUP(C20,'GRADE OUT 25'!$B:$G,2,0))</f>
        <v>0</v>
      </c>
      <c r="F20" s="88">
        <f>IF(ISERROR(VLOOKUP(C20,'GRADE OUT 25'!$B:$G,3,0)),"",VLOOKUP(C20,'GRADE OUT 25'!$B:$G,3,0))</f>
        <v>0</v>
      </c>
      <c r="G20" s="142" t="s">
        <v>175</v>
      </c>
      <c r="H20" s="93" t="s">
        <v>156</v>
      </c>
      <c r="I20" s="94">
        <v>30</v>
      </c>
      <c r="J20" s="95">
        <v>20</v>
      </c>
      <c r="K20" s="4"/>
      <c r="L20" s="117">
        <f>IF(C20="ROT",VLOOKUP(I20,'GRADE OUT 25'!$C$46:$D$62,2,0),(IF(H20="MERCHANDISING",SUMIFS('GRADE OUT 25'!$AD$4:$AD$33,'GRADE OUT 25'!$Y$4:$Y$33,C20,'GRADE OUT 25'!$AE$4:$AE$33,I20),(IF(H20="INSERT",SUMIFS('GRADE OUT 25'!$AF$36:$AF$41,'GRADE OUT 25'!$Y$36:$Y$41,C20,'GRADE OUT 25'!$AE$36:$AE$41,I20),S20*T20)))))</f>
        <v>7617.1</v>
      </c>
      <c r="M20" s="118">
        <f t="shared" ref="M20" si="6">L20*$J20</f>
        <v>152342</v>
      </c>
      <c r="N20" s="119"/>
      <c r="O20" s="120">
        <f t="shared" ref="O20" si="7">L20-L20*N20</f>
        <v>7617.1</v>
      </c>
      <c r="P20" s="121">
        <f t="shared" ref="P20" si="8">O20*$J20</f>
        <v>152342</v>
      </c>
      <c r="Q20" s="4"/>
      <c r="R20" s="111" t="str">
        <f>IF(ISERROR(VLOOKUP(C20,'GRADE OUT 25'!$B:$G,5,0)),"",VLOOKUP(C20,'GRADE OUT 25'!$B:$G,5,0))</f>
        <v>ROTATIVO</v>
      </c>
      <c r="S20" s="112">
        <f>IF(ISERROR(VLOOKUP(C20,'GRADE OUT 25'!$B:$H,7,0)),0,VLOOKUP(C20,'GRADE OUT 25'!$B:$H,7,0))</f>
        <v>7617.1</v>
      </c>
      <c r="T20" s="113">
        <f>IF(H20="INSERT",0.8,IF(ISERROR(IF(I20=180,6,IF(I20=150,5,IF(I20=120,4,IF(I20=90,3,IF(I20=60,2,IF(I20=45,1.5,IF(I20=30,1,IF(I20=10,0.4,IF(I20=7.5,0.4,IF(I20=7,0.4,IF(I20=5,0.375,IF(I20=15,VLOOKUP(C20,'GRADE OUT 25'!$B:$L,11,0),"0"))))))))))))),0,IF(I20=180,6,IF(I20=150,5,IF(I20=120,4,IF(I20=90,3,IF(I20=60,2,IF(I20=45,1.5,IF(I20=30,1,IF(I20=10,0.4,IF(I20=7.5,0.4,IF(I20=7,0.4,IF(I20=5,0.375,IF(I20=15,VLOOKUP(C20,'GRADE OUT 25'!$B:$L,11,0),"0"))))))))))))))</f>
        <v>1</v>
      </c>
      <c r="U20" s="4"/>
    </row>
    <row r="21" spans="2:22" ht="9.75" customHeight="1" x14ac:dyDescent="0.25"/>
    <row r="22" spans="2:22" ht="18" customHeight="1" x14ac:dyDescent="0.25"/>
    <row r="23" spans="2:22" ht="51" customHeight="1" x14ac:dyDescent="0.25">
      <c r="B23" s="168" t="s">
        <v>23</v>
      </c>
      <c r="C23" s="169"/>
      <c r="D23" s="169"/>
      <c r="E23" s="169"/>
      <c r="F23" s="169"/>
      <c r="G23" s="169"/>
      <c r="H23" s="169"/>
      <c r="I23" s="128"/>
      <c r="J23" s="129">
        <f>SUM(J14:J20)</f>
        <v>50</v>
      </c>
      <c r="K23" s="5"/>
      <c r="L23" s="130"/>
      <c r="M23" s="131">
        <f>SUM(M14:M20)</f>
        <v>238034.375</v>
      </c>
      <c r="N23" s="132"/>
      <c r="O23" s="133"/>
      <c r="P23" s="134">
        <f>SUM(P14:P20)</f>
        <v>238034.375</v>
      </c>
      <c r="Q23" s="5"/>
      <c r="R23" s="135"/>
      <c r="S23" s="136"/>
      <c r="T23" s="137"/>
      <c r="U23" s="5"/>
      <c r="V23" s="138" t="e">
        <f>SUM(#REF!)</f>
        <v>#REF!</v>
      </c>
    </row>
    <row r="24" spans="2:22" ht="19.5" customHeight="1" x14ac:dyDescent="0.25">
      <c r="B24" s="1"/>
      <c r="C24" s="1"/>
      <c r="D24" s="1"/>
      <c r="E24" s="7"/>
      <c r="F24" s="7"/>
      <c r="G24" s="7"/>
      <c r="H24" s="7"/>
      <c r="I24" s="7"/>
      <c r="J24" s="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2" ht="19.5" customHeight="1" x14ac:dyDescent="0.25">
      <c r="B25" s="9" t="s">
        <v>21</v>
      </c>
      <c r="C25" s="9"/>
      <c r="D25" s="9"/>
      <c r="E25" s="7"/>
      <c r="F25" s="7"/>
      <c r="G25" s="7"/>
      <c r="H25" s="7"/>
      <c r="I25" s="7"/>
      <c r="J25" s="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2:22" ht="19.5" customHeight="1" x14ac:dyDescent="0.25">
      <c r="B26" s="9" t="s">
        <v>26</v>
      </c>
      <c r="C26" s="9"/>
      <c r="D26" s="9"/>
      <c r="E26" s="7"/>
      <c r="F26" s="7"/>
      <c r="G26" s="7"/>
      <c r="H26" s="7"/>
      <c r="I26" s="7"/>
      <c r="J26" s="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</sheetData>
  <mergeCells count="17">
    <mergeCell ref="V11:V12"/>
    <mergeCell ref="B16:B18"/>
    <mergeCell ref="B2:V2"/>
    <mergeCell ref="C10:J10"/>
    <mergeCell ref="L10:P10"/>
    <mergeCell ref="C11:C13"/>
    <mergeCell ref="D11:D13"/>
    <mergeCell ref="E11:F12"/>
    <mergeCell ref="G11:G13"/>
    <mergeCell ref="H11:H13"/>
    <mergeCell ref="I11:I13"/>
    <mergeCell ref="J11:J13"/>
    <mergeCell ref="B23:H23"/>
    <mergeCell ref="L11:M12"/>
    <mergeCell ref="N11:N13"/>
    <mergeCell ref="O11:P12"/>
    <mergeCell ref="R11:T12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5BF072-CD22-4274-BE67-E341441B9EEB}">
          <x14:formula1>
            <xm:f>LISTA!$A$1:$A$4</xm:f>
          </x14:formula1>
          <xm:sqref>H14 H16:H18 H20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8A1A-3946-4C8E-A0CB-0E9104B04443}">
  <dimension ref="A1:O4"/>
  <sheetViews>
    <sheetView workbookViewId="0">
      <selection activeCell="D5" sqref="D5"/>
    </sheetView>
  </sheetViews>
  <sheetFormatPr defaultRowHeight="15" x14ac:dyDescent="0.25"/>
  <cols>
    <col min="1" max="3" width="17.5703125" customWidth="1"/>
    <col min="4" max="4" width="21.85546875" bestFit="1" customWidth="1"/>
    <col min="5" max="15" width="17.5703125" customWidth="1"/>
  </cols>
  <sheetData>
    <row r="1" spans="1:15" ht="24" thickBot="1" x14ac:dyDescent="0.3">
      <c r="A1" s="183" t="s">
        <v>174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5"/>
    </row>
    <row r="2" spans="1:15" ht="26.25" thickBot="1" x14ac:dyDescent="0.3">
      <c r="A2" s="144" t="s">
        <v>176</v>
      </c>
      <c r="B2" s="145" t="s">
        <v>177</v>
      </c>
      <c r="C2" s="146" t="s">
        <v>178</v>
      </c>
      <c r="D2" s="145" t="s">
        <v>179</v>
      </c>
      <c r="E2" s="186" t="s">
        <v>180</v>
      </c>
      <c r="F2" s="186"/>
      <c r="G2" s="147" t="s">
        <v>181</v>
      </c>
      <c r="H2" s="147" t="s">
        <v>182</v>
      </c>
      <c r="I2" s="147" t="s">
        <v>183</v>
      </c>
      <c r="J2" s="187" t="s">
        <v>184</v>
      </c>
      <c r="K2" s="188"/>
      <c r="L2" s="148" t="s">
        <v>185</v>
      </c>
      <c r="M2" s="149" t="s">
        <v>186</v>
      </c>
      <c r="N2" s="150" t="s">
        <v>187</v>
      </c>
      <c r="O2" s="151" t="s">
        <v>188</v>
      </c>
    </row>
    <row r="3" spans="1:15" ht="51" x14ac:dyDescent="0.25">
      <c r="A3" s="152" t="s">
        <v>189</v>
      </c>
      <c r="B3" s="153" t="s">
        <v>190</v>
      </c>
      <c r="C3" s="153" t="s">
        <v>191</v>
      </c>
      <c r="D3" s="154" t="s">
        <v>192</v>
      </c>
      <c r="E3" s="153">
        <v>1</v>
      </c>
      <c r="F3" s="153" t="s">
        <v>193</v>
      </c>
      <c r="G3" s="153" t="s">
        <v>191</v>
      </c>
      <c r="H3" s="155">
        <v>260000</v>
      </c>
      <c r="I3" s="156" t="s">
        <v>194</v>
      </c>
      <c r="J3" s="157">
        <v>91</v>
      </c>
      <c r="K3" s="153" t="s">
        <v>195</v>
      </c>
      <c r="L3" s="158">
        <f>J3*H3/1000</f>
        <v>23660</v>
      </c>
      <c r="M3" s="159">
        <v>0</v>
      </c>
      <c r="N3" s="157">
        <f>J3-(J3*M3)</f>
        <v>91</v>
      </c>
      <c r="O3" s="160">
        <f t="shared" ref="O3" si="0">L3-(L3*M3)</f>
        <v>23660</v>
      </c>
    </row>
    <row r="4" spans="1:15" ht="21" x14ac:dyDescent="0.25">
      <c r="A4" s="189" t="s">
        <v>9</v>
      </c>
      <c r="B4" s="190"/>
      <c r="C4" s="190"/>
      <c r="D4" s="190"/>
      <c r="E4" s="190"/>
      <c r="F4" s="190"/>
      <c r="G4" s="190"/>
      <c r="H4" s="190"/>
      <c r="I4" s="190"/>
      <c r="J4" s="190"/>
      <c r="K4" s="191"/>
      <c r="L4" s="161">
        <f>SUM(L3:L3)</f>
        <v>23660</v>
      </c>
      <c r="M4" s="159">
        <v>0</v>
      </c>
      <c r="N4" s="143"/>
      <c r="O4" s="162">
        <f>SUM(O3:O3)</f>
        <v>23660</v>
      </c>
    </row>
  </sheetData>
  <mergeCells count="4">
    <mergeCell ref="A1:O1"/>
    <mergeCell ref="E2:F2"/>
    <mergeCell ref="J2:K2"/>
    <mergeCell ref="A4:K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AUD % SETEMBRO</vt:lpstr>
      <vt:lpstr>GRADE OUT 25</vt:lpstr>
      <vt:lpstr>LISTA</vt:lpstr>
      <vt:lpstr>GO</vt:lpstr>
      <vt:lpstr>MTP GO</vt:lpstr>
      <vt:lpstr>GO!Area_de_impressao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Bruna Kristiny Castilho de Araujo</cp:lastModifiedBy>
  <cp:lastPrinted>2024-10-24T18:16:32Z</cp:lastPrinted>
  <dcterms:created xsi:type="dcterms:W3CDTF">2021-09-02T14:01:43Z</dcterms:created>
  <dcterms:modified xsi:type="dcterms:W3CDTF">2025-10-21T13:28:57Z</dcterms:modified>
</cp:coreProperties>
</file>